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ld" sheetId="1" state="visible" r:id="rId3"/>
    <sheet name="3-23-26_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Michael Taylor</author>
  </authors>
  <commentList>
    <comment ref="B6" authorId="0">
      <text>
        <r>
          <rPr>
            <sz val="10"/>
            <rFont val="Arial"/>
            <family val="2"/>
          </rPr>
          <t xml:space="preserve">* Ideal weight is based on The Hamwi Formula.</t>
        </r>
      </text>
    </comment>
    <comment ref="F6" authorId="0">
      <text>
        <r>
          <rPr>
            <sz val="10"/>
            <rFont val="Arial"/>
            <family val="2"/>
          </rPr>
          <t xml:space="preserve">BMI = (weight (lbs) / height (in)²) × 703</t>
        </r>
      </text>
    </comment>
    <comment ref="G5" authorId="0">
      <text>
        <r>
          <rPr>
            <sz val="10"/>
            <rFont val="Arial"/>
            <family val="2"/>
          </rPr>
          <t xml:space="preserve">Wrap your hand around your wrist, but do not squeeze. If your middle finger overlaps your thumb, you have a small frame. If they touch but do not overlap, you have a medium frame. If they do not touch or overlap, you have a large frame.</t>
        </r>
      </text>
    </comment>
    <comment ref="P6" authorId="0">
      <text>
        <r>
          <rPr>
            <sz val="10"/>
            <rFont val="Arial"/>
            <family val="2"/>
          </rPr>
          <t xml:space="preserve">Does not include dietary fiber carbs.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Michael Taylor</author>
  </authors>
  <commentList>
    <comment ref="B6" authorId="0">
      <text>
        <r>
          <rPr>
            <i val="true"/>
            <sz val="8"/>
            <rFont val="Arial"/>
            <family val="2"/>
            <charset val="1"/>
          </rPr>
          <t xml:space="preserve">* Ideal weight is based on The Hamwi Formula.</t>
        </r>
      </text>
    </comment>
    <comment ref="F6" authorId="0">
      <text>
        <r>
          <rPr>
            <sz val="10"/>
            <rFont val="Arial"/>
            <family val="2"/>
            <charset val="1"/>
          </rPr>
          <t xml:space="preserve">BMI = (weight (lbs) / height (in)²) × 703</t>
        </r>
      </text>
    </comment>
    <comment ref="G5" authorId="0">
      <text>
        <r>
          <rPr>
            <sz val="10"/>
            <rFont val="Arial"/>
            <family val="2"/>
            <charset val="1"/>
          </rPr>
          <t xml:space="preserve">Wrap your hand around your wrist, but do not squeeze. If your middle finger overlaps your thumb, you have a small frame. If they touch but do not overlap, you have a medium frame. If they do not touch or overlap, you have a large frame.</t>
        </r>
      </text>
    </comment>
    <comment ref="P6" authorId="0">
      <text>
        <r>
          <rPr>
            <sz val="10"/>
            <rFont val="Arial"/>
            <family val="2"/>
            <charset val="1"/>
          </rPr>
          <t xml:space="preserve">Does not include dietary fiber carbs.</t>
        </r>
      </text>
    </comment>
  </commentList>
</comments>
</file>

<file path=xl/sharedStrings.xml><?xml version="1.0" encoding="utf-8"?>
<sst xmlns="http://schemas.openxmlformats.org/spreadsheetml/2006/main" count="92" uniqueCount="47">
  <si>
    <t xml:space="preserve">Multi-Diet Tracking Chart</t>
  </si>
  <si>
    <t xml:space="preserve">Gender:</t>
  </si>
  <si>
    <t xml:space="preserve">Male</t>
  </si>
  <si>
    <t xml:space="preserve">Mediterranean Diet</t>
  </si>
  <si>
    <t xml:space="preserve">Age:</t>
  </si>
  <si>
    <t xml:space="preserve">Calories From Fat (target: 25-35%)</t>
  </si>
  <si>
    <t xml:space="preserve">Weight (pounds):</t>
  </si>
  <si>
    <t xml:space="preserve">Calories From Saturated Fat (target: &lt;8%)</t>
  </si>
  <si>
    <t xml:space="preserve">Height (inches):</t>
  </si>
  <si>
    <t xml:space="preserve">Low Calorie Diet</t>
  </si>
  <si>
    <t xml:space="preserve">Weight Watchers</t>
  </si>
  <si>
    <t xml:space="preserve">Low-Carb Diet (Atkins)</t>
  </si>
  <si>
    <t xml:space="preserve">Frame:</t>
  </si>
  <si>
    <t xml:space="preserve">Large</t>
  </si>
  <si>
    <t xml:space="preserve">Fill in ONLY the yellow boxes.</t>
  </si>
  <si>
    <t xml:space="preserve">BMI:</t>
  </si>
  <si>
    <t xml:space="preserve">Exercise Level:</t>
  </si>
  <si>
    <t xml:space="preserve">Low</t>
  </si>
  <si>
    <t xml:space="preserve">Target Calories</t>
  </si>
  <si>
    <t xml:space="preserve">Target Points</t>
  </si>
  <si>
    <t xml:space="preserve">Target Carbs</t>
  </si>
  <si>
    <t xml:space="preserve">Food Item Description</t>
  </si>
  <si>
    <t xml:space="preserve">Serving Size in grams</t>
  </si>
  <si>
    <t xml:space="preserve">Total Calories</t>
  </si>
  <si>
    <t xml:space="preserve">Total Fat in grams</t>
  </si>
  <si>
    <t xml:space="preserve">Saturated Fat in grams</t>
  </si>
  <si>
    <t xml:space="preserve">Sodium in mg</t>
  </si>
  <si>
    <t xml:space="preserve">Total Carbs in grams</t>
  </si>
  <si>
    <t xml:space="preserve">Dietary Fiber in grams</t>
  </si>
  <si>
    <t xml:space="preserve">Protein in grams</t>
  </si>
  <si>
    <t xml:space="preserve">Servings Consumed</t>
  </si>
  <si>
    <t xml:space="preserve">Calories from Fat</t>
  </si>
  <si>
    <t xml:space="preserve">Total</t>
  </si>
  <si>
    <t xml:space="preserve">Per Meal</t>
  </si>
  <si>
    <t xml:space="preserve">Slim Fast Mocha Latte – low carb</t>
  </si>
  <si>
    <t xml:space="preserve">Coffee</t>
  </si>
  <si>
    <t xml:space="preserve">Earl Grey Tea</t>
  </si>
  <si>
    <t xml:space="preserve">Powerade</t>
  </si>
  <si>
    <t xml:space="preserve">General Tso’s Boneless Wings</t>
  </si>
  <si>
    <t xml:space="preserve">Spam</t>
  </si>
  <si>
    <t xml:space="preserve">Coffee Slushie</t>
  </si>
  <si>
    <t xml:space="preserve">* Ideal weight is based on The Hamwi Formula.</t>
  </si>
  <si>
    <t xml:space="preserve">Goal:</t>
  </si>
  <si>
    <t xml:space="preserve">Aggressive Weight Loss</t>
  </si>
  <si>
    <t xml:space="preserve">Bariatric Patient:</t>
  </si>
  <si>
    <t xml:space="preserve">Gorton’s Grilled Salmon</t>
  </si>
  <si>
    <t xml:space="preserve">This spreadsheet and the calculations provided at arcaleus.com/diet are for informational and educational purposes only. This tool is a mathematical implementation of the Harris-Benedict formula and is not a substitute for professional medical advice, diagnosis, or treatment. Always seek the advice of your physician or other qualified health provider with any questions you may have regarding a medical condition or diet change, especially if pregnant or following bariatric surgery.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</si>
</sst>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%"/>
    <numFmt numFmtId="166" formatCode="&quot;Target Weight:&quot;"/>
    <numFmt numFmtId="167" formatCode="0.0"/>
    <numFmt numFmtId="168" formatCode="&quot;&lt; &quot;0"/>
    <numFmt numFmtId="169" formatCode="General&quot; mg&quot;"/>
    <numFmt numFmtId="170" formatCode="General"/>
    <numFmt numFmtId="171" formatCode="0%&quot; USRDA&quot;"/>
    <numFmt numFmtId="172" formatCode="&quot;TRUE&quot;;&quot;TRUE&quot;;&quot;FALSE&quot;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sz val="10"/>
      <name val="Arial"/>
      <family val="0"/>
      <charset val="1"/>
    </font>
    <font>
      <i val="true"/>
      <sz val="8"/>
      <name val="Arial"/>
      <family val="2"/>
      <charset val="1"/>
    </font>
    <font>
      <sz val="7.5"/>
      <name val="Verdana"/>
      <family val="2"/>
      <charset val="1"/>
    </font>
    <font>
      <b val="true"/>
      <sz val="9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u val="single"/>
      <sz val="10"/>
      <name val="Arial"/>
      <family val="2"/>
      <charset val="1"/>
    </font>
    <font>
      <b val="true"/>
      <sz val="9"/>
      <name val="Verdana"/>
      <family val="2"/>
      <charset val="1"/>
    </font>
    <font>
      <sz val="10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.5"/>
      <color rgb="FF000000"/>
      <name val="Arial"/>
      <family val="2"/>
      <charset val="1"/>
    </font>
    <font>
      <sz val="10.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B66C"/>
        <bgColor rgb="FFFF99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9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>
        <color rgb="FFC0C0C0"/>
      </bottom>
      <diagonal/>
    </border>
    <border diagonalUp="false" diagonalDown="false">
      <left style="thin"/>
      <right style="medium"/>
      <top style="medium"/>
      <bottom style="thin">
        <color rgb="FFD9D9D9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medium"/>
      <top style="thin">
        <color rgb="FFD9D9D9"/>
      </top>
      <bottom style="thin">
        <color rgb="FFD9D9D9"/>
      </bottom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thin">
        <color rgb="FFC0C0C0"/>
      </top>
      <bottom style="medium"/>
      <diagonal/>
    </border>
    <border diagonalUp="false" diagonalDown="false">
      <left style="thin"/>
      <right style="medium"/>
      <top style="thin">
        <color rgb="FFD9D9D9"/>
      </top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>
        <color rgb="FFC0C0C0"/>
      </right>
      <top/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medium"/>
      <right style="thin"/>
      <top style="thin"/>
      <bottom style="thin">
        <color rgb="FFC0C0C0"/>
      </bottom>
      <diagonal/>
    </border>
    <border diagonalUp="false" diagonalDown="false">
      <left style="medium"/>
      <right/>
      <top style="thin"/>
      <bottom style="thin">
        <color rgb="FFC0C0C0"/>
      </bottom>
      <diagonal/>
    </border>
    <border diagonalUp="false" diagonalDown="false">
      <left style="thin"/>
      <right style="medium"/>
      <top style="thin"/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medium"/>
      <diagonal/>
    </border>
    <border diagonalUp="false" diagonalDown="false">
      <left/>
      <right style="thin">
        <color rgb="FFC0C0C0"/>
      </right>
      <top style="thin">
        <color rgb="FFC0C0C0"/>
      </top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medium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medium"/>
      <diagonal/>
    </border>
    <border diagonalUp="false" diagonalDown="false">
      <left style="thin"/>
      <right style="thin"/>
      <top style="thin">
        <color rgb="FFC0C0C0"/>
      </top>
      <bottom style="medium"/>
      <diagonal/>
    </border>
    <border diagonalUp="false" diagonalDown="false">
      <left style="medium"/>
      <right/>
      <top style="thin">
        <color rgb="FFC0C0C0"/>
      </top>
      <bottom style="medium"/>
      <diagonal/>
    </border>
    <border diagonalUp="false" diagonalDown="false">
      <left style="thin"/>
      <right style="medium"/>
      <top style="thin">
        <color rgb="FFC0C0C0"/>
      </top>
      <bottom style="medium"/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medium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7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8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9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9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7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7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7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7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8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8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3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3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4" borderId="3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4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2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3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4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4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5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5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5" borderId="4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4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4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1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0" fillId="5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7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4" borderId="5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4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4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4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4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4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4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4" borderId="1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5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5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4" borderId="5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1"/>
    <cellStyle name="*unknown*" xfId="20" builtinId="8"/>
  </cellStyles>
  <dxfs count="8">
    <dxf>
      <font>
        <b val="1"/>
        <i val="0"/>
        <color rgb="FFFF0000"/>
      </font>
    </dxf>
    <dxf>
      <font>
        <b val="1"/>
        <i val="0"/>
        <color rgb="FFFF0000"/>
      </font>
    </dxf>
    <dxf>
      <border diagonalUp="false" diagonalDown="false">
        <left/>
        <right style="thin"/>
        <top/>
        <bottom/>
        <diagonal/>
      </border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name val="Arial"/>
        <charset val="1"/>
        <family val="2"/>
      </font>
      <fill>
        <patternFill>
          <bgColor rgb="FFFFB66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8.7421875" defaultRowHeight="12.75" zeroHeight="false" outlineLevelRow="0" outlineLevelCol="0"/>
  <cols>
    <col collapsed="false" customWidth="true" hidden="false" outlineLevel="0" max="1" min="1" style="1" width="54.45"/>
    <col collapsed="false" customWidth="true" hidden="false" outlineLevel="0" max="5" min="2" style="1" width="11.64"/>
    <col collapsed="false" customWidth="true" hidden="false" outlineLevel="0" max="6" min="6" style="1" width="13.06"/>
    <col collapsed="false" customWidth="true" hidden="false" outlineLevel="0" max="11" min="7" style="1" width="11.64"/>
    <col collapsed="false" customWidth="true" hidden="false" outlineLevel="0" max="13" min="12" style="1" width="7.09"/>
    <col collapsed="false" customWidth="true" hidden="false" outlineLevel="0" max="14" min="14" style="2" width="7.09"/>
    <col collapsed="false" customWidth="true" hidden="false" outlineLevel="0" max="17" min="15" style="1" width="7.09"/>
    <col collapsed="false" customWidth="true" hidden="false" outlineLevel="0" max="18" min="18" style="1" width="7.16"/>
    <col collapsed="false" customWidth="true" hidden="false" outlineLevel="0" max="19" min="19" style="1" width="9.13"/>
    <col collapsed="false" customWidth="true" hidden="false" outlineLevel="0" max="22" min="22" style="1" width="10.12"/>
    <col collapsed="false" customWidth="true" hidden="false" outlineLevel="0" max="23" min="23" style="1" width="11.52"/>
  </cols>
  <sheetData>
    <row r="1" customFormat="false" ht="12.75" hidden="false" customHeight="true" outlineLevel="0" collapsed="false">
      <c r="A1" s="3" t="s">
        <v>0</v>
      </c>
      <c r="B1" s="3"/>
      <c r="C1" s="3"/>
      <c r="D1" s="3"/>
      <c r="E1" s="3"/>
      <c r="F1" s="3"/>
      <c r="G1" s="4" t="s">
        <v>1</v>
      </c>
      <c r="H1" s="4"/>
      <c r="I1" s="5" t="s">
        <v>2</v>
      </c>
      <c r="J1" s="5"/>
      <c r="K1" s="5"/>
      <c r="L1" s="6" t="s">
        <v>3</v>
      </c>
      <c r="M1" s="6"/>
      <c r="N1" s="6"/>
      <c r="O1" s="6"/>
      <c r="P1" s="6"/>
      <c r="Q1" s="6"/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7" t="s">
        <v>4</v>
      </c>
      <c r="H2" s="7"/>
      <c r="I2" s="8" t="n">
        <v>52</v>
      </c>
      <c r="J2" s="8"/>
      <c r="K2" s="8"/>
      <c r="L2" s="9" t="s">
        <v>5</v>
      </c>
      <c r="M2" s="9"/>
      <c r="N2" s="9"/>
      <c r="O2" s="9"/>
      <c r="P2" s="9"/>
      <c r="Q2" s="10" t="n">
        <f aca="false">IF(SUM(J10:J38)&lt;=0,"",((IF(K10="",0,K10)*J10)+(IF(K11="",0,K11)*J11)+(IF(K12="",0,K12)*J12)+(IF(K13="",0,K13)*J13)+(IF(K14="",0,K14)*J14)+(IF(K15="",0,K15)*J15)+(IF(K16="",0,K16)*J16)+(IF(K17="",0,K17)*J17)+(IF(K18="",0,K18)*J18)+(IF(K19="",0,K19)*J19)+(IF(K20="",0,K20)*J20)+(IF(K21="",0,K21)*J21)+(IF(K22="",0,K22)*J22)+(IF(K23="",0,K23)*J23)+(IF(K24="",0,K24)*J24)+(IF(K25="",0,K25)*J25)+(IF(K26="",0,K26)*J26)+(IF(K27="",0,K27)*J27)+(IF(K28="",0,K28)*J28)+(IF(K29="",0,K29)*J29)+(IF(K30="",0,K30)*J30)+(IF(K31="",0,K31)*J31)+(IF(K32="",0,K32)*J32)+(IF(K33="",0,K33)*J33)+(IF(K34="",0,K34)*J34)+(IF(K35="",0,K35)*J35)+(IF(K36="",0,K36)*J36)+(IF(K37="",0,K37)*J37)+(IF(K38="",0,K38)*J38))/((C10*J10)+(C11*J11)+(C12*J12)+(C13*J13)+(C14*J14)+(C15*J15)+(C16*J16)+(C17*J17)+(C18*J18)+(C19*J19)+(C20*J20)+(C21*J21)+(C22*J22)+(C23*J23)+(C24*J24)+(C25*J25)+(C26*J26)+(C27*J27)+(C28*J28)+(C29*J29)+(C30*J30)+(C31*J31)+(C32*J32)+(C33*J33)+(C34*J34)+(C35*J35)+(C36*J36)+(C37*J37)+(C38*J38)))</f>
        <v>0.32156862745098</v>
      </c>
      <c r="R2" s="11"/>
      <c r="S2" s="11"/>
    </row>
    <row r="3" customFormat="false" ht="13.5" hidden="false" customHeight="true" outlineLevel="0" collapsed="false">
      <c r="A3" s="3"/>
      <c r="B3" s="3"/>
      <c r="C3" s="3"/>
      <c r="D3" s="3"/>
      <c r="E3" s="3"/>
      <c r="F3" s="3"/>
      <c r="G3" s="7" t="s">
        <v>6</v>
      </c>
      <c r="H3" s="7"/>
      <c r="I3" s="8" t="n">
        <v>300</v>
      </c>
      <c r="J3" s="8"/>
      <c r="K3" s="8"/>
      <c r="L3" s="12" t="s">
        <v>7</v>
      </c>
      <c r="M3" s="12"/>
      <c r="N3" s="12"/>
      <c r="O3" s="12"/>
      <c r="P3" s="12"/>
      <c r="Q3" s="13" t="n">
        <f aca="false">IF(SUM(J10:J38)&lt;=0,"",Q2*((E10*J10)+(E11*J11)+(E12*J12)+(E13*J13)+(E14*J14)+(E15*J15)+(E16*J16)+(E17*J17)+(E18*J18)+(E19*J19)+(E20*J20)+(E21*J21)+(E22*J22)+(E23*J23)+(E24*J24)+(E25*J25)+(E26*J26)+(E27*J27)+(E28*J28)+(E29*J29)+(E30*J30)+(E31*J31)+(E32*J32)+(E33*J33)+(E34*J34)+(E35*J35)+(E36*J36)+(E37*J37)+(E38*J38))/((D10*J10)+(D11*J11)+(D12*J12)+(D13*J13)+(D14*J14)+(D15*J15)+(D16*J16)+(D17*J17)+(D18*J18)+(D19*J19)+(D20*J20)+(D21*J21)+(D22*J22)+(D23*J23)+(D24*J24)+(D25*J25)+(D26*J26)+(D27*J27)+(D28*J28)+(D29*J29)+(D30*J30)+(D31*J31)+(D32*J32)+(D33*J33)+(D34*J34)+(D35*J35)+(D36*J36)+(D37*J37)+(D38*J38)))</f>
        <v>0.0353372118078001</v>
      </c>
    </row>
    <row r="4" customFormat="false" ht="12.75" hidden="false" customHeight="true" outlineLevel="0" collapsed="false">
      <c r="A4" s="3"/>
      <c r="B4" s="3"/>
      <c r="C4" s="3"/>
      <c r="D4" s="3"/>
      <c r="E4" s="3"/>
      <c r="F4" s="3"/>
      <c r="G4" s="7" t="s">
        <v>8</v>
      </c>
      <c r="H4" s="7"/>
      <c r="I4" s="8" t="n">
        <v>71</v>
      </c>
      <c r="J4" s="8"/>
      <c r="K4" s="8"/>
      <c r="L4" s="14" t="s">
        <v>9</v>
      </c>
      <c r="M4" s="14"/>
      <c r="N4" s="15" t="s">
        <v>10</v>
      </c>
      <c r="O4" s="15"/>
      <c r="P4" s="15" t="s">
        <v>11</v>
      </c>
      <c r="Q4" s="15"/>
      <c r="R4" s="11"/>
      <c r="S4" s="11"/>
      <c r="U4" s="16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7" t="s">
        <v>12</v>
      </c>
      <c r="H5" s="7"/>
      <c r="I5" s="17" t="s">
        <v>13</v>
      </c>
      <c r="J5" s="17"/>
      <c r="K5" s="17"/>
      <c r="L5" s="14"/>
      <c r="M5" s="14"/>
      <c r="N5" s="15"/>
      <c r="O5" s="15"/>
      <c r="P5" s="15"/>
      <c r="Q5" s="15"/>
      <c r="R5" s="11"/>
      <c r="S5" s="11"/>
      <c r="U5" s="16"/>
    </row>
    <row r="6" customFormat="false" ht="13.5" hidden="false" customHeight="true" outlineLevel="0" collapsed="false">
      <c r="A6" s="18" t="s">
        <v>14</v>
      </c>
      <c r="B6" s="19" t="str">
        <f aca="false">CONCATENATE("Ideal Weight*: ",IF(I1="Pregnant/Nursing Female","Consult Physician",(ROUND((IF(I1="Male",106+(6*(I4-60)),IF(I1="Female",100+(5*(I4-60)))))*(IF(I5="Small",0.9,IF(I5="Medium",1,IF(I5="Large",1.1)))),0))))</f>
        <v>Ideal Weight*: 189</v>
      </c>
      <c r="C6" s="19"/>
      <c r="D6" s="19"/>
      <c r="E6" s="20" t="s">
        <v>15</v>
      </c>
      <c r="F6" s="21" t="n">
        <f aca="false">(I3/(I4*I4))*703</f>
        <v>41.8369371156517</v>
      </c>
      <c r="G6" s="22" t="s">
        <v>16</v>
      </c>
      <c r="H6" s="22"/>
      <c r="I6" s="23" t="s">
        <v>17</v>
      </c>
      <c r="J6" s="23"/>
      <c r="K6" s="23"/>
      <c r="L6" s="24" t="s">
        <v>18</v>
      </c>
      <c r="M6" s="24"/>
      <c r="N6" s="24" t="s">
        <v>19</v>
      </c>
      <c r="O6" s="24"/>
      <c r="P6" s="24" t="s">
        <v>20</v>
      </c>
      <c r="Q6" s="24"/>
      <c r="R6" s="11"/>
      <c r="S6" s="11"/>
      <c r="U6" s="16"/>
    </row>
    <row r="7" customFormat="false" ht="13.5" hidden="false" customHeight="true" outlineLevel="0" collapsed="false">
      <c r="A7" s="25" t="s">
        <v>21</v>
      </c>
      <c r="B7" s="26" t="s">
        <v>22</v>
      </c>
      <c r="C7" s="26" t="s">
        <v>23</v>
      </c>
      <c r="D7" s="26" t="s">
        <v>24</v>
      </c>
      <c r="E7" s="26" t="s">
        <v>25</v>
      </c>
      <c r="F7" s="27" t="s">
        <v>26</v>
      </c>
      <c r="G7" s="26" t="s">
        <v>27</v>
      </c>
      <c r="H7" s="26" t="s">
        <v>28</v>
      </c>
      <c r="I7" s="26" t="s">
        <v>29</v>
      </c>
      <c r="J7" s="26" t="s">
        <v>30</v>
      </c>
      <c r="K7" s="28" t="s">
        <v>31</v>
      </c>
      <c r="L7" s="29" t="n">
        <f aca="false">ROUND(((IF(I1="Male",(66+(6.23*I3)+(12.7*I4)-(6.8*I2)),IF(I1="Pregnant/Nursing Female",(655+(4.35*I3)+(4.7*I4)-(4.7*I2))+200,IF(I1="Female",(655+(4.35*I3)+(4.7*I4)-(4.7*I2)),""))))*IF(I6="None",1.2,IF(I6="Low",1.375,IF(I6="Moderate",1.55,IF(I6="High",1.725,IF(I6="Very High",1.9,""))))))-500,0)</f>
        <v>2914</v>
      </c>
      <c r="M7" s="29"/>
      <c r="N7" s="29" t="n">
        <f aca="false">IF(OR(I1="",I2="",I3="",I4="",I6=""),"",(IF(I1="Male",8,IF(I1="Female",2,12)))+(IF(I2&lt;27,4,IF(AND(I2&gt;26,I2&lt;38),3,IF(AND(I2&gt;37,I2&lt;48),2,IF(AND(I2&gt;47,I2&lt;59),1,0)))))+(ROUNDDOWN(I3/10,0))+(IF(I4&lt;60,0,IF(I4&gt;70,2,1)))+(IF(I6="None",0,IF(I6="Low",2,IF(I6="Moderate",4,IF(I6="High",6,0))))))</f>
        <v>43</v>
      </c>
      <c r="O7" s="29"/>
      <c r="P7" s="29" t="n">
        <f aca="false">ROUND((L7*0.6)/40,0)</f>
        <v>44</v>
      </c>
      <c r="Q7" s="29"/>
      <c r="R7" s="11"/>
      <c r="S7" s="11"/>
    </row>
    <row r="8" customFormat="false" ht="13.5" hidden="false" customHeight="true" outlineLevel="0" collapsed="false">
      <c r="A8" s="25"/>
      <c r="B8" s="26"/>
      <c r="C8" s="26"/>
      <c r="D8" s="26"/>
      <c r="E8" s="26"/>
      <c r="F8" s="30" t="str">
        <f aca="false">CONCATENATE(    (ROUNDUP(((F10*J10)+(F11*J11)+(F12*J12)+(F13*J13)+(F14*J14)+(F15*J15)+(F16*J16)+(F17*J17)+(F18*J18)+(F19*J19)+(F20*J20)+(F21*J21)+(F22*J22)+(F23*J23)+(F24*J24)+(F25*J25)+(F26*J26)+(F27*J27)+(F28*J28)+(F29*J29)+(F30*J30)+(F31*J31)+(F32*J32)+(F33*J33)+(F34*J34)+(F35*J35)+(F36*J36)+(F37*J37)+(F38*J38)),0)),      " / ",
(IF(I1="Pregnant/Nursing Female",1500,IF(I2&lt;0.5,120,IF(AND(I2&gt;=0.5,I2&lt;1),370,IF(AND(I2&gt;=1,I2&lt;4),1000,IF(AND(I2&gt;=4,I2&lt;9),1200,IF(AND(I2&gt;=9,I2&lt;51),1500,IF(AND(I2&gt;=50,I2&lt;70),1300,IF(I2&gt;=70,1200)))))))))    )</f>
        <v>707 / 1300</v>
      </c>
      <c r="G8" s="26"/>
      <c r="H8" s="26"/>
      <c r="I8" s="26"/>
      <c r="J8" s="26"/>
      <c r="K8" s="28"/>
      <c r="L8" s="31" t="s">
        <v>32</v>
      </c>
      <c r="M8" s="32" t="s">
        <v>33</v>
      </c>
      <c r="N8" s="33" t="s">
        <v>32</v>
      </c>
      <c r="O8" s="32" t="s">
        <v>33</v>
      </c>
      <c r="P8" s="33" t="s">
        <v>32</v>
      </c>
      <c r="Q8" s="32" t="s">
        <v>33</v>
      </c>
      <c r="R8" s="11"/>
      <c r="S8" s="11"/>
    </row>
    <row r="9" customFormat="false" ht="12.8" hidden="false" customHeight="false" outlineLevel="0" collapsed="false">
      <c r="A9" s="25"/>
      <c r="B9" s="26"/>
      <c r="C9" s="34" t="n">
        <f aca="false">L9</f>
        <v>255</v>
      </c>
      <c r="D9" s="34" t="n">
        <f aca="false">ROUND((IF(OR(J10="",D10=""),0,J10*D10)   +   (IF(OR(J11="",D11=""),0,J11*D11))   +   (IF(OR(J12="",D12=""),0,J12*D12))   +   (IF(OR(J13="",D13=""),0,J13*D13))   +   (IF(OR(J14="",D14=""),0,J14*D14))   +   (IF(OR(J15="",D15=""),0,J15*D15))   +   (IF(OR(J16="",D16=""),0,J16*D16))   +   (IF(OR(J17="",D17=""),0,J17*D17))   +   (IF(OR(J18="",D18=""),0,J18*D18))   +   (IF(OR(J19="",D19=""),0,J19*D19))   +   (IF(OR(J20="",D20=""),0,J20*D20))   +   (IF(OR(J21="",D21=""),0,J21*D21))   +   (IF(OR(J22="",D22=""),0,J22*D22))   +   (IF(OR(J23="",D23=""),0,J23*D23))   +   (IF(OR(J24="",D24=""),0,J24*D24))   +   (IF(OR(J25="",D25=""),0,J25*D25))   +   (IF(OR(J26="",D26=""),0,J26*D26))   +   (IF(OR(J27="",D27=""),0,J27*D27))   +   (IF(OR(J28="",D28=""),0,J28*D28))   +   (IF(OR(J29="",D29=""),0,J29*D29))   +   (IF(OR(J30="",D30=""),0,J30*D30))   +   (IF(OR(J31="",D31=""),0,J31*D31))   +   (IF(OR(J32="",D32=""),0,J32*D32))   +   (IF(OR(J33="",D33=""),0,J33*D33))   +   (IF(OR(J34="",D34=""),0,J34*D34))   +   (IF(OR(J35="",D35=""),0,J35*D35))   +   (IF(OR(J36="",D36=""),0,J36*D36))   +   (IF(OR(J37="",D37=""),0,J37*D37))   +   (IF(OR(J38="",D38=""),0,J38*D38))),1)</f>
        <v>9.1</v>
      </c>
      <c r="E9" s="34" t="n">
        <f aca="false">ROUNDUP((IF(OR(J10="",E10=""),0,J10*E10)   +   (IF(OR(J11="",E11=""),0,J11*E11))   +   (IF(OR(J12="",E12=""),0,J12*E12))   +   (IF(OR(J13="",E13=""),0,J13*E13))   +   (IF(OR(J14="",E14=""),0,J14*E14))   +   (IF(OR(J15="",E15=""),0,J15*E15))   +   (IF(OR(J16="",E16=""),0,J16*E16))   +   (IF(OR(J17="",E17=""),0,J17*E17))   +   (IF(OR(J18="",E18=""),0,J18*E18))   +   (IF(OR(J19="",E19=""),0,J19*E19))   +   (IF(OR(J20="",E20=""),0,J20*E20))   +   (IF(OR(J21="",E21=""),0,J21*E21))   +   (IF(OR(J22="",E22=""),0,J22*E22))   +   (IF(OR(J23="",E23=""),0,J23*E23))   +   (IF(OR(J24="",E24=""),0,J24*E24))   +   (IF(OR(J25="",E25=""),0,J25*E25))   +   (IF(OR(J26="",E26=""),0,J26*E26))   +   (IF(OR(J27="",E27=""),0,J27*E27))   +   (IF(OR(J28="",E28=""),0,J28*E28))   +   (IF(OR(J29="",E29=""),0,J29*E29))   +   (IF(OR(J30="",E30=""),0,J30*E30))   +   (IF(OR(J31="",E31=""),0,J31*E31))   +   (IF(OR(J32="",E32=""),0,J32*E32))   +   (IF(OR(J33="",E33=""),0,J33*E33))   +   (IF(OR(J34="",E34=""),0,J34*E34))   +   (IF(OR(J35="",E35=""),0,J35*E35))   +   (IF(OR(J36="",E36=""),0,J36*E36))   +   (IF(OR(J37="",E37=""),0,J37*E37))   +   (IF(OR(J38="",E38=""),0,J38*E38))),1)</f>
        <v>1</v>
      </c>
      <c r="F9" s="35" t="n">
        <f aca="false">(SUM(    (ROUNDUP(((F10*J10)+(F11*J11)+(F12*J12)+(F13*J13)+(F14*J14)+(F15*J15)+(F16*J16)+(F17*J17)+(F18*J18)+(F19*J19)+(F20*J20)+(F21*J21)+(F22*J22)+(F23*J23)+(F24*J24)+(F25*J25)+(F26*J26)+(F27*J27)+(F28*J28)+(F29*J29)+(F30*J30)+(F31*J31)+(F32*J32)+(F33*J33)+(F34*J34)+(F35*J35)+(F36*J36)+(F37*J37)+(F38*J38)),0))    ))/(IF(I1="Pregnant/Nursing Female",1500,IF(I2&lt;0.5,120,IF(AND(I2&gt;=0.5,I2&lt;1),370,IF(AND(I2&gt;=1,I2&lt;4),1000,IF(AND(I2&gt;=4,I2&lt;9),1200,IF(AND(I2&gt;=9,I2&lt;51),1500,IF(AND(I2&gt;=50,I2&lt;70),1300,IF(I2&gt;=70,1200)))))))))</f>
        <v>0.543846153846154</v>
      </c>
      <c r="G9" s="34" t="n">
        <f aca="false">(IF(OR(J10="",G10=""),0,J10*G10)   +   (IF(OR(J11="",G11=""),0,J11*G11))   +   (IF(OR(J12="",G12=""),0,J12*G12))   +   (IF(OR(J13="",G13=""),0,J13*G13))   +   (IF(OR(J14="",G14=""),0,J14*G14))   +   (IF(OR(J15="",G15=""),0,J15*G15))   +   (IF(OR(J16="",G16=""),0,J16*G16))   +   (IF(OR(J17="",G17=""),0,J17*G17))   +   (IF(OR(J18="",G18=""),0,J18*G18))   +   (IF(OR(J19="",G19=""),0,J19*G19))   +   (IF(OR(J20="",G20=""),0,J20*G20))   +   (IF(OR(J21="",G21=""),0,J21*G21))   +   (IF(OR(J22="",G22=""),0,J22*G22))   +   (IF(OR(J23="",G23=""),0,J23*G23))   +   (IF(OR(J24="",G24=""),0,J24*G24))   +   (IF(OR(J25="",G25=""),0,J25*G25))   +   (IF(OR(J26="",G26=""),0,J26*G26))   +   (IF(OR(J27="",G27=""),0,J27*G27))   +   (IF(OR(J28="",G28=""),0,J28*G28))   +   (IF(OR(J29="",G29=""),0,J29*G29))   +   (IF(OR(J30="",G30=""),0,J30*G30))   +   (IF(OR(J31="",G31=""),0,J31*G31))   +   (IF(OR(J32="",G32=""),0,J32*G32))   +   (IF(OR(J33="",G33=""),0,J33*G33))   +   (IF(OR(J34="",G34=""),0,J34*G34))   +   (IF(OR(J35="",G35=""),0,J35*G35))   +   (IF(OR(J36="",G36=""),0,J36*G36))   +   (IF(OR(J37="",G37=""),0,J37*G37))   +   (IF(OR(J38="",G38=""),0,J38*G38)))</f>
        <v>25</v>
      </c>
      <c r="H9" s="34" t="n">
        <f aca="false">(IF(OR(J10="",H10=""),0,J10*H10)   +   (IF(OR(J11="",H11=""),0,J11*H11))   +   (IF(OR(J12="",H12=""),0,J12*H12))   +   (IF(OR(J13="",H13=""),0,J13*H13))   +   (IF(OR(J14="",H14=""),0,J14*H14))   +   (IF(OR(J15="",H15=""),0,J15*H15))   +   (IF(OR(J16="",H16=""),0,J16*H16))   +   (IF(OR(J17="",H17=""),0,J17*H17))   +   (IF(OR(J18="",H18=""),0,J18*H18))   +   (IF(OR(J19="",H19=""),0,J19*H19))   +   (IF(OR(J20="",H20=""),0,J20*H20))   +   (IF(OR(J21="",H21=""),0,J21*H21))   +   (IF(OR(J22="",H22=""),0,J22*H22))   +   (IF(OR(J23="",H23=""),0,J23*H23))   +   (IF(OR(J24="",H24=""),0,J24*H24))   +   (IF(OR(J25="",H25=""),0,J25*H25))   +   (IF(OR(J26="",H26=""),0,J26*H26))   +   (IF(OR(J27="",H27=""),0,J27*H27))   +   (IF(OR(J28="",H28=""),0,J28*H28))   +   (IF(OR(J29="",H29=""),0,J29*H29))   +   (IF(OR(J30="",H30=""),0,J30*H30))   +   (IF(OR(J31="",H31=""),0,J31*H31))   +   (IF(OR(J32="",H32=""),0,J32*H32))   +   (IF(OR(J33="",H33=""),0,J33*H33))   +   (IF(OR(J34="",H34=""),0,J34*H34))   +   (IF(OR(J35="",H35=""),0,J35*H35))   +   (IF(OR(J36="",H36=""),0,J36*H36))   +   (IF(OR(J37="",H37=""),0,J37*H37))   +   (IF(OR(J38="",H38=""),0,J38*H38)))</f>
        <v>5</v>
      </c>
      <c r="I9" s="36" t="n">
        <f aca="false">ROUNDUP((IF(OR(J10="",I10=""),0,J10*I10)   +   (IF(OR(J11="",I11=""),0,J11*I11))   +   (IF(OR(J12="",I12=""),0,J12*I12))   +   (IF(OR(J13="",I13=""),0,J13*I13))   +   (IF(OR(J14="",I14=""),0,J14*I14))   +   (IF(OR(J15="",I15=""),0,J15*I15))   +   (IF(OR(J16="",I16=""),0,J16*I16))   +   (IF(OR(J17="",I17=""),0,J17*I17))   +   (IF(OR(J18="",I18=""),0,J18*I18))   +   (IF(OR(J19="",I19=""),0,J19*I19))   +   (IF(OR(J20="",I20=""),0,J20*I20))   +   (IF(OR(J21="",I21=""),0,J21*I21))   +   (IF(OR(J22="",I22=""),0,J22*I22))   +   (IF(OR(J23="",I23=""),0,J23*I23))   +   (IF(OR(J24="",I24=""),0,J24*I24))   +   (IF(OR(J25="",I25=""),0,J25*I25))   +   (IF(OR(J26="",I26=""),0,J26*I26))   +   (IF(OR(J27="",I27=""),0,J27*I27))   +   (IF(OR(J28="",I28=""),0,J28*I28))   +   (IF(OR(J29="",I29=""),0,J29*I29))   +   (IF(OR(J30="",I30=""),0,J30*I30))   +   (IF(OR(J31="",I31=""),0,J31*I31))   +   (IF(OR(J32="",I32=""),0,J32*I32))   +   (IF(OR(J33="",I33=""),0,J33*I33))   +   (IF(OR(J34="",I34=""),0,J34*I34))   +   (IF(OR(J35="",I35=""),0,J35*I35))   +   (IF(OR(J36="",I36=""),0,J36*I36))   +   (IF(OR(J37="",I37=""),0,J37*I37))   +   (IF(OR(J38="",I38=""),0,J38*I38))),1)</f>
        <v>20</v>
      </c>
      <c r="J9" s="26"/>
      <c r="K9" s="37" t="n">
        <f aca="false">ROUNDUP(((IF(K10="",0,K10)*J10)+(IF(K11="",0,K11)*J11)+(IF(K12="",0,K12)*J12)+(IF(K13="",0,K13)*J13)+(IF(K14="",0,K14)*J14)+(IF(K15="",0,K15)*J15)+(IF(K16="",0,K16)*J16)+(IF(K17="",0,K17)*J17)+(IF(K18="",0,K18)*J18)+(IF(K19="",0,K19)*J19)+(IF(K20="",0,K20)*J20)+(IF(K21="",0,K21)*J21)+(IF(K22="",0,K22)*J22)+(IF(K23="",0,K23)*J23)+(IF(K24="",0,K24)*J24)+(IF(K25="",0,K25)*J25)+(IF(K26="",0,K26)*J26)+(IF(K27="",0,K27)*J27)+(IF(K28="",0,K28)*J28)+(IF(K29="",0,K29)*J29)+(IF(K30="",0,K30)*J30)+(IF(K31="",0,K31)*J31)+(IF(K32="",0,K32)*J32)+(IF(K33="",0,K33)*J33)+(IF(K34="",0,K34)*J34)+(IF(K35="",0,K35)*J35)+(IF(K36="",0,K36)*J36)+(IF(K37="",0,K37)*J37)+(IF(K38="",0,K38)*J38)),0)</f>
        <v>82</v>
      </c>
      <c r="L9" s="38" t="n">
        <f aca="false">SUM(L10:L38)</f>
        <v>255</v>
      </c>
      <c r="M9" s="32"/>
      <c r="N9" s="39" t="n">
        <f aca="false">SUM(N10:N38)</f>
        <v>5</v>
      </c>
      <c r="O9" s="32"/>
      <c r="P9" s="39" t="n">
        <f aca="false">SUM(P10:P38)</f>
        <v>20</v>
      </c>
      <c r="Q9" s="32"/>
    </row>
    <row r="10" customFormat="false" ht="12.75" hidden="false" customHeight="true" outlineLevel="0" collapsed="false">
      <c r="A10" s="40" t="s">
        <v>34</v>
      </c>
      <c r="B10" s="41" t="n">
        <v>340</v>
      </c>
      <c r="C10" s="42" t="n">
        <v>180</v>
      </c>
      <c r="D10" s="41" t="n">
        <v>9</v>
      </c>
      <c r="E10" s="42" t="n">
        <v>1</v>
      </c>
      <c r="F10" s="42" t="n">
        <v>290</v>
      </c>
      <c r="G10" s="42" t="n">
        <v>8</v>
      </c>
      <c r="H10" s="42" t="n">
        <v>5</v>
      </c>
      <c r="I10" s="42" t="n">
        <v>20</v>
      </c>
      <c r="J10" s="42" t="n">
        <v>1</v>
      </c>
      <c r="K10" s="43" t="n">
        <f aca="false">IF(D10="","",ROUND(D10*9,0))</f>
        <v>81</v>
      </c>
      <c r="L10" s="44" t="n">
        <f aca="false">IF(OR(J10="",C10=""),"",ROUND(C10*(J10),1))</f>
        <v>180</v>
      </c>
      <c r="M10" s="45" t="n">
        <f aca="false">IF(AND(L11="",L10&lt;&gt;""),SUM(L$10:$L11),"")</f>
        <v>180</v>
      </c>
      <c r="N10" s="44" t="n">
        <f aca="false">IF(AND(H10&lt;&gt;"",D10&lt;&gt;"",C10&lt;&gt;"",J10&lt;&gt;""),ROUNDUP((ROUND((C10/50)+(D10/12)-(IF(H10&gt;4,4,H10)/5),0))*(J10),1),"")</f>
        <v>4</v>
      </c>
      <c r="O10" s="45" t="n">
        <f aca="false">IF(AND(N11="",N10&lt;&gt;""),SUM(N$10:$N11),"")</f>
        <v>4</v>
      </c>
      <c r="P10" s="46" t="n">
        <f aca="false">IF(AND(J10&lt;&gt;"",G10&lt;&gt;"",H10&lt;&gt;""),ROUND((G10-H10)*(J10),1),"")</f>
        <v>3</v>
      </c>
      <c r="Q10" s="47" t="n">
        <f aca="false">IF(AND(P11="",P10&lt;&gt;""),SUM($P$10:P11),"")</f>
        <v>3</v>
      </c>
    </row>
    <row r="11" customFormat="false" ht="12.75" hidden="false" customHeight="false" outlineLevel="0" collapsed="false">
      <c r="A11" s="48"/>
      <c r="B11" s="49"/>
      <c r="C11" s="50"/>
      <c r="D11" s="49"/>
      <c r="E11" s="50"/>
      <c r="F11" s="50"/>
      <c r="G11" s="50"/>
      <c r="H11" s="50"/>
      <c r="I11" s="50"/>
      <c r="J11" s="50"/>
      <c r="K11" s="51" t="str">
        <f aca="false">IF(D11="","",ROUND(D11*9,0))</f>
        <v/>
      </c>
      <c r="L11" s="52" t="str">
        <f aca="false">IF(OR(J11="",C11=""),"",ROUND(C11*(J11),1))</f>
        <v/>
      </c>
      <c r="M11" s="53" t="str">
        <f aca="false">IF(AND(L12="",L11&lt;&gt;""),SUM($L$10:L12)-SUM($M$10:M10),"")</f>
        <v/>
      </c>
      <c r="N11" s="52" t="str">
        <f aca="false">IF(AND(H11&lt;&gt;"",D11&lt;&gt;"",C11&lt;&gt;"",J11&lt;&gt;""),ROUNDUP((ROUND((C11/50)+(D11/12)-(IF(H11&gt;4,4,H11)/5),0))*(J11),1),"")</f>
        <v/>
      </c>
      <c r="O11" s="53" t="str">
        <f aca="false">IF(AND(N12="",N11&lt;&gt;""),SUM($N$10:N12)-SUM($O$10:O10),"")</f>
        <v/>
      </c>
      <c r="P11" s="54" t="str">
        <f aca="false">IF(AND(J11&lt;&gt;"",G11&lt;&gt;"",H11&lt;&gt;""),ROUND((G11-H11)*(J11),1),"")</f>
        <v/>
      </c>
      <c r="Q11" s="55" t="str">
        <f aca="false">IF(AND(P12="",P11&lt;&gt;""),SUM($P$10:P12)-SUM($Q$10:Q10),"")</f>
        <v/>
      </c>
    </row>
    <row r="12" customFormat="false" ht="12.75" hidden="false" customHeight="false" outlineLevel="0" collapsed="false">
      <c r="A12" s="48" t="s">
        <v>35</v>
      </c>
      <c r="B12" s="49" t="n">
        <v>240</v>
      </c>
      <c r="C12" s="50" t="n">
        <v>7</v>
      </c>
      <c r="D12" s="49" t="n">
        <v>0.1</v>
      </c>
      <c r="E12" s="50" t="n">
        <v>0</v>
      </c>
      <c r="F12" s="50" t="n">
        <v>14</v>
      </c>
      <c r="G12" s="50" t="n">
        <v>0</v>
      </c>
      <c r="H12" s="50" t="n">
        <v>0</v>
      </c>
      <c r="I12" s="50" t="n">
        <v>0</v>
      </c>
      <c r="J12" s="50" t="n">
        <v>1</v>
      </c>
      <c r="K12" s="51" t="n">
        <f aca="false">IF(D12="","",ROUND(D12*9,0))</f>
        <v>1</v>
      </c>
      <c r="L12" s="52" t="n">
        <f aca="false">IF(OR(J12="",C12=""),"",ROUND(C12*(J12),1))</f>
        <v>7</v>
      </c>
      <c r="M12" s="53" t="n">
        <f aca="false">IF(AND(L13="",L12&lt;&gt;""),SUM($L$10:L13)-SUM($M$10:M11),"")</f>
        <v>7</v>
      </c>
      <c r="N12" s="52" t="n">
        <f aca="false">IF(AND(H12&lt;&gt;"",D12&lt;&gt;"",C12&lt;&gt;"",J12&lt;&gt;""),ROUNDUP((ROUND((C12/50)+(D12/12)-(IF(H12&gt;4,4,H12)/5),0))*(J12),1),"")</f>
        <v>0</v>
      </c>
      <c r="O12" s="53" t="n">
        <f aca="false">IF(AND(N13="",N12&lt;&gt;""),SUM($N$10:N13)-SUM($O$10:O11),"")</f>
        <v>0</v>
      </c>
      <c r="P12" s="54" t="n">
        <f aca="false">IF(AND(J12&lt;&gt;"",G12&lt;&gt;"",H12&lt;&gt;""),ROUND((G12-H12)*(J12),1),"")</f>
        <v>0</v>
      </c>
      <c r="Q12" s="55" t="n">
        <f aca="false">IF(AND(P13="",P12&lt;&gt;""),SUM($P$10:P13)-SUM($Q$10:Q11),"")</f>
        <v>0</v>
      </c>
    </row>
    <row r="13" customFormat="false" ht="12.75" hidden="false" customHeight="false" outlineLevel="0" collapsed="false">
      <c r="A13" s="48"/>
      <c r="B13" s="49"/>
      <c r="C13" s="50"/>
      <c r="D13" s="49"/>
      <c r="E13" s="50"/>
      <c r="F13" s="50"/>
      <c r="G13" s="50"/>
      <c r="H13" s="50"/>
      <c r="I13" s="50"/>
      <c r="J13" s="50"/>
      <c r="K13" s="51" t="str">
        <f aca="false">IF(D13="","",ROUND(D13*9,0))</f>
        <v/>
      </c>
      <c r="L13" s="52" t="str">
        <f aca="false">IF(OR(J13="",C13=""),"",ROUND(C13*(J13),1))</f>
        <v/>
      </c>
      <c r="M13" s="53" t="str">
        <f aca="false">IF(AND(L14="",L13&lt;&gt;""),SUM($L$10:L14)-SUM($M$10:M12),"")</f>
        <v/>
      </c>
      <c r="N13" s="52" t="str">
        <f aca="false">IF(AND(H13&lt;&gt;"",D13&lt;&gt;"",C13&lt;&gt;"",J13&lt;&gt;""),ROUNDUP((ROUND((C13/50)+(D13/12)-(IF(H13&gt;4,4,H13)/5),0))*(J13),1),"")</f>
        <v/>
      </c>
      <c r="O13" s="53" t="str">
        <f aca="false">IF(AND(N14="",N13&lt;&gt;""),SUM($N$10:N14)-SUM($O$10:O12),"")</f>
        <v/>
      </c>
      <c r="P13" s="54" t="str">
        <f aca="false">IF(AND(J13&lt;&gt;"",G13&lt;&gt;"",H13&lt;&gt;""),ROUND((G13-H13)*(J13),1),"")</f>
        <v/>
      </c>
      <c r="Q13" s="55" t="str">
        <f aca="false">IF(AND(P14="",P13&lt;&gt;""),SUM($P$10:P14)-SUM($Q$10:Q12),"")</f>
        <v/>
      </c>
      <c r="T13" s="56"/>
      <c r="U13" s="56"/>
      <c r="V13" s="56"/>
    </row>
    <row r="14" customFormat="false" ht="12.75" hidden="false" customHeight="false" outlineLevel="0" collapsed="false">
      <c r="A14" s="48" t="s">
        <v>36</v>
      </c>
      <c r="B14" s="49" t="n">
        <v>240</v>
      </c>
      <c r="C14" s="50" t="n">
        <v>0</v>
      </c>
      <c r="D14" s="49" t="n">
        <v>0</v>
      </c>
      <c r="E14" s="50" t="n">
        <v>0</v>
      </c>
      <c r="F14" s="50" t="n">
        <v>0</v>
      </c>
      <c r="G14" s="50" t="n">
        <v>1</v>
      </c>
      <c r="H14" s="50" t="n">
        <v>0</v>
      </c>
      <c r="I14" s="50" t="n">
        <v>0</v>
      </c>
      <c r="J14" s="50" t="n">
        <v>0</v>
      </c>
      <c r="K14" s="51" t="n">
        <f aca="false">IF(D14="","",ROUND(D14*9,0))</f>
        <v>0</v>
      </c>
      <c r="L14" s="52" t="n">
        <f aca="false">IF(OR(J14="",C14=""),"",ROUND(C14*(J14),1))</f>
        <v>0</v>
      </c>
      <c r="M14" s="53" t="n">
        <f aca="false">IF(AND(L15="",L14&lt;&gt;""),SUM($L$10:L15)-SUM($M$10:M13),"")</f>
        <v>0</v>
      </c>
      <c r="N14" s="52" t="n">
        <f aca="false">IF(AND(H14&lt;&gt;"",D14&lt;&gt;"",C14&lt;&gt;"",J14&lt;&gt;""),ROUNDUP((ROUND((C14/50)+(D14/12)-(IF(H14&gt;4,4,H14)/5),0))*(J14),1),"")</f>
        <v>0</v>
      </c>
      <c r="O14" s="53" t="n">
        <f aca="false">IF(AND(N15="",N14&lt;&gt;""),SUM($N$10:N15)-SUM($O$10:O13),"")</f>
        <v>0</v>
      </c>
      <c r="P14" s="54" t="n">
        <f aca="false">IF(AND(J14&lt;&gt;"",G14&lt;&gt;"",H14&lt;&gt;""),ROUND((G14-H14)*(J14),1),"")</f>
        <v>0</v>
      </c>
      <c r="Q14" s="55" t="n">
        <f aca="false">IF(AND(P15="",P14&lt;&gt;""),SUM($P$10:P15)-SUM($Q$10:Q13),"")</f>
        <v>0</v>
      </c>
      <c r="T14" s="56"/>
      <c r="U14" s="56"/>
      <c r="V14" s="56"/>
      <c r="W14" s="11"/>
      <c r="X14" s="11"/>
    </row>
    <row r="15" customFormat="false" ht="12.75" hidden="false" customHeight="false" outlineLevel="0" collapsed="false">
      <c r="A15" s="48"/>
      <c r="B15" s="49"/>
      <c r="C15" s="50"/>
      <c r="D15" s="49"/>
      <c r="E15" s="50"/>
      <c r="F15" s="50"/>
      <c r="G15" s="50"/>
      <c r="H15" s="50"/>
      <c r="I15" s="50"/>
      <c r="J15" s="50"/>
      <c r="K15" s="51" t="str">
        <f aca="false">IF(D15="","",ROUND(D15*9,0))</f>
        <v/>
      </c>
      <c r="L15" s="52" t="str">
        <f aca="false">IF(OR(J15="",C15=""),"",ROUND(C15*(J15),1))</f>
        <v/>
      </c>
      <c r="M15" s="53" t="str">
        <f aca="false">IF(AND(L16="",L15&lt;&gt;""),SUM($L$10:L16)-SUM($M$10:M14),"")</f>
        <v/>
      </c>
      <c r="N15" s="52" t="str">
        <f aca="false">IF(AND(H15&lt;&gt;"",D15&lt;&gt;"",C15&lt;&gt;"",J15&lt;&gt;""),ROUNDUP((ROUND((C15/50)+(D15/12)-(IF(H15&gt;4,4,H15)/5),0))*(J15),1),"")</f>
        <v/>
      </c>
      <c r="O15" s="53" t="str">
        <f aca="false">IF(AND(N16="",N15&lt;&gt;""),SUM($N$10:N16)-SUM($O$10:O14),"")</f>
        <v/>
      </c>
      <c r="P15" s="54" t="str">
        <f aca="false">IF(AND(J15&lt;&gt;"",G15&lt;&gt;"",H15&lt;&gt;""),ROUND((G15-H15)*(J15),1),"")</f>
        <v/>
      </c>
      <c r="Q15" s="55" t="str">
        <f aca="false">IF(AND(P16="",P15&lt;&gt;""),SUM($P$10:P16)-SUM($Q$10:Q14),"")</f>
        <v/>
      </c>
      <c r="T15" s="56"/>
      <c r="U15" s="56"/>
      <c r="V15" s="56"/>
      <c r="W15" s="11"/>
      <c r="X15" s="11"/>
    </row>
    <row r="16" customFormat="false" ht="12.75" hidden="false" customHeight="false" outlineLevel="0" collapsed="false">
      <c r="A16" s="48" t="s">
        <v>37</v>
      </c>
      <c r="B16" s="49" t="n">
        <v>591</v>
      </c>
      <c r="C16" s="50" t="n">
        <v>0</v>
      </c>
      <c r="D16" s="49" t="n">
        <v>0</v>
      </c>
      <c r="E16" s="50" t="n">
        <v>0</v>
      </c>
      <c r="F16" s="50" t="n">
        <v>400</v>
      </c>
      <c r="G16" s="50" t="n">
        <v>0</v>
      </c>
      <c r="H16" s="50" t="n">
        <v>0</v>
      </c>
      <c r="I16" s="50" t="n">
        <v>0</v>
      </c>
      <c r="J16" s="50" t="n">
        <v>1</v>
      </c>
      <c r="K16" s="51" t="n">
        <f aca="false">IF(D16="","",ROUND(D16*9,0))</f>
        <v>0</v>
      </c>
      <c r="L16" s="52" t="n">
        <f aca="false">IF(OR(J16="",C16=""),"",ROUND(C16*(J16),1))</f>
        <v>0</v>
      </c>
      <c r="M16" s="53" t="n">
        <f aca="false">IF(AND(L17="",L16&lt;&gt;""),SUM($L$10:L17)-SUM($M$10:M15),"")</f>
        <v>0</v>
      </c>
      <c r="N16" s="52" t="n">
        <f aca="false">IF(AND(H16&lt;&gt;"",D16&lt;&gt;"",C16&lt;&gt;"",J16&lt;&gt;""),ROUNDUP((ROUND((C16/50)+(D16/12)-(IF(H16&gt;4,4,H16)/5),0))*(J16),1),"")</f>
        <v>0</v>
      </c>
      <c r="O16" s="53" t="n">
        <f aca="false">IF(AND(N17="",N16&lt;&gt;""),SUM($N$10:N17)-SUM($O$10:O15),"")</f>
        <v>0</v>
      </c>
      <c r="P16" s="54" t="n">
        <f aca="false">IF(AND(J16&lt;&gt;"",G16&lt;&gt;"",H16&lt;&gt;""),ROUND((G16-H16)*(J16),1),"")</f>
        <v>0</v>
      </c>
      <c r="Q16" s="55" t="n">
        <f aca="false">IF(AND(P17="",P16&lt;&gt;""),SUM($P$10:P17)-SUM($Q$10:Q15),"")</f>
        <v>0</v>
      </c>
      <c r="T16" s="56"/>
      <c r="U16" s="11"/>
      <c r="V16" s="57"/>
      <c r="W16" s="57"/>
      <c r="X16" s="11"/>
    </row>
    <row r="17" customFormat="false" ht="12.75" hidden="false" customHeight="false" outlineLevel="0" collapsed="false">
      <c r="A17" s="48"/>
      <c r="B17" s="49"/>
      <c r="C17" s="50"/>
      <c r="D17" s="49"/>
      <c r="E17" s="50"/>
      <c r="F17" s="50"/>
      <c r="G17" s="50"/>
      <c r="H17" s="50"/>
      <c r="I17" s="50"/>
      <c r="J17" s="50"/>
      <c r="K17" s="51" t="str">
        <f aca="false">IF(D17="","",ROUND(D17*9,0))</f>
        <v/>
      </c>
      <c r="L17" s="52" t="str">
        <f aca="false">IF(OR(J17="",C17=""),"",ROUND(C17*(J17),1))</f>
        <v/>
      </c>
      <c r="M17" s="53" t="str">
        <f aca="false">IF(AND(L18="",L17&lt;&gt;""),SUM($L$10:L18)-SUM($M$10:M16),"")</f>
        <v/>
      </c>
      <c r="N17" s="52" t="str">
        <f aca="false">IF(AND(H17&lt;&gt;"",D17&lt;&gt;"",C17&lt;&gt;"",J17&lt;&gt;""),ROUNDUP((ROUND((C17/50)+(D17/12)-(IF(H17&gt;4,4,H17)/5),0))*(J17),1),"")</f>
        <v/>
      </c>
      <c r="O17" s="53" t="str">
        <f aca="false">IF(AND(N18="",N17&lt;&gt;""),SUM($N$10:N18)-SUM($O$10:O16),"")</f>
        <v/>
      </c>
      <c r="P17" s="54" t="str">
        <f aca="false">IF(AND(J17&lt;&gt;"",G17&lt;&gt;"",H17&lt;&gt;""),ROUND((G17-H17)*(J17),1),"")</f>
        <v/>
      </c>
      <c r="Q17" s="55" t="str">
        <f aca="false">IF(AND(P18="",P17&lt;&gt;""),SUM($P$10:P18)-SUM($Q$10:Q16),"")</f>
        <v/>
      </c>
      <c r="T17" s="56"/>
      <c r="U17" s="56"/>
      <c r="V17" s="56"/>
      <c r="W17" s="11"/>
      <c r="X17" s="11"/>
    </row>
    <row r="18" customFormat="false" ht="12.75" hidden="false" customHeight="false" outlineLevel="0" collapsed="false">
      <c r="A18" s="48" t="s">
        <v>38</v>
      </c>
      <c r="B18" s="49" t="n">
        <v>192</v>
      </c>
      <c r="C18" s="50" t="n">
        <v>473</v>
      </c>
      <c r="D18" s="49" t="n">
        <v>25</v>
      </c>
      <c r="E18" s="50" t="n">
        <v>4</v>
      </c>
      <c r="F18" s="50" t="n">
        <v>980</v>
      </c>
      <c r="G18" s="50" t="n">
        <v>41</v>
      </c>
      <c r="H18" s="50" t="n">
        <v>0</v>
      </c>
      <c r="I18" s="50" t="n">
        <v>22</v>
      </c>
      <c r="J18" s="50" t="n">
        <v>0</v>
      </c>
      <c r="K18" s="51" t="n">
        <f aca="false">IF(D18="","",ROUND(D18*9,0))</f>
        <v>225</v>
      </c>
      <c r="L18" s="52" t="n">
        <f aca="false">IF(OR(J18="",C18=""),"",ROUND(C18*(J18),1))</f>
        <v>0</v>
      </c>
      <c r="M18" s="53" t="n">
        <f aca="false">IF(AND(L19="",L18&lt;&gt;""),SUM($L$10:L19)-SUM($M$10:M17),"")</f>
        <v>0</v>
      </c>
      <c r="N18" s="52" t="n">
        <f aca="false">IF(AND(H18&lt;&gt;"",D18&lt;&gt;"",C18&lt;&gt;"",J18&lt;&gt;""),ROUNDUP((ROUND((C18/50)+(D18/12)-(IF(H18&gt;4,4,H18)/5),0))*(J18),1),"")</f>
        <v>0</v>
      </c>
      <c r="O18" s="53" t="n">
        <f aca="false">IF(AND(N19="",N18&lt;&gt;""),SUM($N$10:N19)-SUM($O$10:O17),"")</f>
        <v>0</v>
      </c>
      <c r="P18" s="54" t="n">
        <f aca="false">IF(AND(J18&lt;&gt;"",G18&lt;&gt;"",H18&lt;&gt;""),ROUND((G18-H18)*(J18),1),"")</f>
        <v>0</v>
      </c>
      <c r="Q18" s="55" t="n">
        <f aca="false">IF(AND(P19="",P18&lt;&gt;""),SUM($P$10:P19)-SUM($Q$10:Q17),"")</f>
        <v>0</v>
      </c>
      <c r="T18" s="56"/>
      <c r="U18" s="58"/>
      <c r="V18" s="56"/>
      <c r="W18" s="11"/>
      <c r="X18" s="11"/>
    </row>
    <row r="19" customFormat="false" ht="12.75" hidden="false" customHeight="false" outlineLevel="0" collapsed="false">
      <c r="A19" s="48"/>
      <c r="B19" s="49"/>
      <c r="C19" s="50"/>
      <c r="D19" s="49"/>
      <c r="E19" s="50"/>
      <c r="F19" s="50"/>
      <c r="G19" s="50"/>
      <c r="H19" s="50"/>
      <c r="I19" s="50"/>
      <c r="J19" s="50"/>
      <c r="K19" s="51" t="str">
        <f aca="false">IF(D19="","",ROUND(D19*9,0))</f>
        <v/>
      </c>
      <c r="L19" s="52" t="str">
        <f aca="false">IF(OR(J19="",C19=""),"",ROUND(C19*(J19),1))</f>
        <v/>
      </c>
      <c r="M19" s="53" t="str">
        <f aca="false">IF(AND(L20="",L19&lt;&gt;""),SUM($L$10:L20)-SUM($M$10:M18),"")</f>
        <v/>
      </c>
      <c r="N19" s="52" t="str">
        <f aca="false">IF(AND(H19&lt;&gt;"",D19&lt;&gt;"",C19&lt;&gt;"",J19&lt;&gt;""),ROUNDUP((ROUND((C19/50)+(D19/12)-(IF(H19&gt;4,4,H19)/5),0))*(J19),1),"")</f>
        <v/>
      </c>
      <c r="O19" s="53" t="str">
        <f aca="false">IF(AND(N20="",N19&lt;&gt;""),SUM($N$10:N20)-SUM($O$10:O18),"")</f>
        <v/>
      </c>
      <c r="P19" s="54" t="str">
        <f aca="false">IF(AND(J19&lt;&gt;"",G19&lt;&gt;"",H19&lt;&gt;""),ROUND((G19-H19)*(J19),1),"")</f>
        <v/>
      </c>
      <c r="Q19" s="55" t="str">
        <f aca="false">IF(AND(P20="",P19&lt;&gt;""),SUM($P$10:P20)-SUM($Q$10:Q18),"")</f>
        <v/>
      </c>
      <c r="T19" s="56"/>
      <c r="U19" s="59"/>
      <c r="V19" s="56"/>
      <c r="Y19" s="60"/>
      <c r="Z19" s="60"/>
      <c r="AB19" s="61"/>
    </row>
    <row r="20" customFormat="false" ht="12.75" hidden="false" customHeight="false" outlineLevel="0" collapsed="false">
      <c r="A20" s="48" t="s">
        <v>39</v>
      </c>
      <c r="B20" s="49" t="n">
        <v>56</v>
      </c>
      <c r="C20" s="50" t="n">
        <v>180</v>
      </c>
      <c r="D20" s="49" t="n">
        <v>16</v>
      </c>
      <c r="E20" s="50" t="n">
        <v>6</v>
      </c>
      <c r="F20" s="50" t="n">
        <v>770</v>
      </c>
      <c r="G20" s="50" t="n">
        <v>1</v>
      </c>
      <c r="H20" s="50" t="n">
        <v>0</v>
      </c>
      <c r="I20" s="50" t="n">
        <v>7</v>
      </c>
      <c r="J20" s="50" t="n">
        <v>0</v>
      </c>
      <c r="K20" s="51" t="n">
        <f aca="false">IF(D20="","",ROUND(D20*9,0))</f>
        <v>144</v>
      </c>
      <c r="L20" s="52" t="n">
        <f aca="false">IF(OR(J20="",C20=""),"",ROUND(C20*(J20),1))</f>
        <v>0</v>
      </c>
      <c r="M20" s="53" t="n">
        <f aca="false">IF(AND(L21="",L20&lt;&gt;""),SUM($L$10:L21)-SUM($M$10:M19),"")</f>
        <v>0</v>
      </c>
      <c r="N20" s="52" t="n">
        <f aca="false">IF(AND(H20&lt;&gt;"",D20&lt;&gt;"",C20&lt;&gt;"",J20&lt;&gt;""),ROUNDUP((ROUND((C20/50)+(D20/12)-(IF(H20&gt;4,4,H20)/5),0))*(J20),1),"")</f>
        <v>0</v>
      </c>
      <c r="O20" s="53" t="n">
        <f aca="false">IF(AND(N21="",N20&lt;&gt;""),SUM($N$10:N21)-SUM($O$10:O19),"")</f>
        <v>0</v>
      </c>
      <c r="P20" s="54" t="n">
        <f aca="false">IF(AND(J20&lt;&gt;"",G20&lt;&gt;"",H20&lt;&gt;""),ROUND((G20-H20)*(J20),1),"")</f>
        <v>0</v>
      </c>
      <c r="Q20" s="55" t="n">
        <f aca="false">IF(AND(P21="",P20&lt;&gt;""),SUM($P$10:P21)-SUM($Q$10:Q19),"")</f>
        <v>0</v>
      </c>
      <c r="T20" s="56"/>
      <c r="U20" s="62"/>
      <c r="V20" s="63"/>
      <c r="W20" s="60"/>
      <c r="X20" s="60"/>
      <c r="Y20" s="60"/>
      <c r="Z20" s="60"/>
      <c r="AA20" s="60"/>
      <c r="AB20" s="61"/>
    </row>
    <row r="21" customFormat="false" ht="12.75" hidden="false" customHeight="false" outlineLevel="0" collapsed="false">
      <c r="A21" s="48"/>
      <c r="B21" s="49"/>
      <c r="C21" s="50"/>
      <c r="D21" s="49"/>
      <c r="E21" s="50"/>
      <c r="F21" s="50"/>
      <c r="G21" s="50"/>
      <c r="H21" s="50"/>
      <c r="I21" s="50"/>
      <c r="J21" s="50"/>
      <c r="K21" s="51" t="str">
        <f aca="false">IF(D21="","",ROUND(D21*9,0))</f>
        <v/>
      </c>
      <c r="L21" s="52" t="str">
        <f aca="false">IF(OR(J21="",C21=""),"",ROUND(C21*(J21),1))</f>
        <v/>
      </c>
      <c r="M21" s="53" t="str">
        <f aca="false">IF(AND(L22="",L21&lt;&gt;""),SUM($L$10:L22)-SUM($M$10:M20),"")</f>
        <v/>
      </c>
      <c r="N21" s="52" t="str">
        <f aca="false">IF(AND(H21&lt;&gt;"",D21&lt;&gt;"",C21&lt;&gt;"",J21&lt;&gt;""),ROUNDUP((ROUND((C21/50)+(D21/12)-(IF(H21&gt;4,4,H21)/5),0))*(J21),1),"")</f>
        <v/>
      </c>
      <c r="O21" s="53" t="str">
        <f aca="false">IF(AND(N22="",N21&lt;&gt;""),SUM($N$10:N22)-SUM($O$10:O20),"")</f>
        <v/>
      </c>
      <c r="P21" s="54" t="str">
        <f aca="false">IF(AND(J21&lt;&gt;"",G21&lt;&gt;"",H21&lt;&gt;""),ROUND((G21-H21)*(J21),1),"")</f>
        <v/>
      </c>
      <c r="Q21" s="55" t="str">
        <f aca="false">IF(AND(P22="",P21&lt;&gt;""),SUM($P$10:P22)-SUM($Q$10:Q20),"")</f>
        <v/>
      </c>
      <c r="T21" s="56"/>
      <c r="U21" s="64"/>
      <c r="V21" s="65"/>
      <c r="W21" s="66"/>
      <c r="X21" s="66"/>
      <c r="Y21" s="67"/>
      <c r="Z21" s="67"/>
      <c r="AA21" s="68"/>
    </row>
    <row r="22" customFormat="false" ht="12.75" hidden="false" customHeight="true" outlineLevel="0" collapsed="false">
      <c r="A22" s="48" t="s">
        <v>40</v>
      </c>
      <c r="B22" s="49" t="n">
        <v>125</v>
      </c>
      <c r="C22" s="50" t="n">
        <v>68</v>
      </c>
      <c r="D22" s="49" t="n">
        <v>0</v>
      </c>
      <c r="E22" s="50" t="n">
        <v>0</v>
      </c>
      <c r="F22" s="50" t="n">
        <v>2.5</v>
      </c>
      <c r="G22" s="50" t="n">
        <v>17</v>
      </c>
      <c r="H22" s="50" t="n">
        <v>0</v>
      </c>
      <c r="I22" s="50" t="n">
        <v>0</v>
      </c>
      <c r="J22" s="50" t="n">
        <v>1</v>
      </c>
      <c r="K22" s="51" t="n">
        <f aca="false">IF(D22="","",ROUND(D22*9,0))</f>
        <v>0</v>
      </c>
      <c r="L22" s="52" t="n">
        <f aca="false">IF(OR(J22="",C22=""),"",ROUND(C22*(J22),1))</f>
        <v>68</v>
      </c>
      <c r="M22" s="53" t="n">
        <f aca="false">IF(AND(L23="",L22&lt;&gt;""),SUM($L$10:L23)-SUM($M$10:M21),"")</f>
        <v>68</v>
      </c>
      <c r="N22" s="52" t="n">
        <f aca="false">IF(AND(H22&lt;&gt;"",D22&lt;&gt;"",C22&lt;&gt;"",J22&lt;&gt;""),ROUNDUP((ROUND((C22/50)+(D22/12)-(IF(H22&gt;4,4,H22)/5),0))*(J22),1),"")</f>
        <v>1</v>
      </c>
      <c r="O22" s="53" t="n">
        <f aca="false">IF(AND(N23="",N22&lt;&gt;""),SUM($N$10:N23)-SUM($O$10:O21),"")</f>
        <v>1</v>
      </c>
      <c r="P22" s="54" t="n">
        <f aca="false">IF(AND(J22&lt;&gt;"",G22&lt;&gt;"",H22&lt;&gt;""),ROUND((G22-H22)*(J22),1),"")</f>
        <v>17</v>
      </c>
      <c r="Q22" s="55" t="n">
        <f aca="false">IF(AND(P23="",P22&lt;&gt;""),SUM($P$10:P23)-SUM($Q$10:Q21),"")</f>
        <v>17</v>
      </c>
      <c r="T22" s="56"/>
      <c r="U22" s="69"/>
      <c r="V22" s="56"/>
    </row>
    <row r="23" customFormat="false" ht="12.8" hidden="false" customHeight="false" outlineLevel="0" collapsed="false">
      <c r="A23" s="48"/>
      <c r="B23" s="49"/>
      <c r="C23" s="50"/>
      <c r="D23" s="49"/>
      <c r="E23" s="50"/>
      <c r="F23" s="50"/>
      <c r="G23" s="50"/>
      <c r="H23" s="50"/>
      <c r="I23" s="50"/>
      <c r="J23" s="50"/>
      <c r="K23" s="51" t="str">
        <f aca="false">IF(D23="","",ROUND(D23*9,0))</f>
        <v/>
      </c>
      <c r="L23" s="52" t="str">
        <f aca="false">IF(OR(J23="",C23=""),"",ROUND(C23*(J23),1))</f>
        <v/>
      </c>
      <c r="M23" s="53" t="str">
        <f aca="false">IF(AND(L24="",L23&lt;&gt;""),SUM($L$10:L24)-SUM($M$10:M22),"")</f>
        <v/>
      </c>
      <c r="N23" s="52" t="str">
        <f aca="false">IF(AND(H23&lt;&gt;"",D23&lt;&gt;"",C23&lt;&gt;"",J23&lt;&gt;""),ROUNDUP((ROUND((C23/50)+(D23/12)-(IF(H23&gt;4,4,H23)/5),0))*(J23),1),"")</f>
        <v/>
      </c>
      <c r="O23" s="53" t="str">
        <f aca="false">IF(AND(N24="",N23&lt;&gt;""),SUM($N$10:N24)-SUM($O$10:O22),"")</f>
        <v/>
      </c>
      <c r="P23" s="54" t="str">
        <f aca="false">IF(AND(J23&lt;&gt;"",G23&lt;&gt;"",H23&lt;&gt;""),ROUND((G23-H23)*(J23),1),"")</f>
        <v/>
      </c>
      <c r="Q23" s="55" t="str">
        <f aca="false">IF(AND(P24="",P23&lt;&gt;""),SUM($P$10:P24)-SUM($Q$10:Q22),"")</f>
        <v/>
      </c>
      <c r="T23" s="56"/>
      <c r="U23" s="64"/>
      <c r="V23" s="56"/>
    </row>
    <row r="24" customFormat="false" ht="12.8" hidden="false" customHeight="false" outlineLevel="0" collapsed="false">
      <c r="A24" s="48"/>
      <c r="B24" s="49"/>
      <c r="C24" s="50"/>
      <c r="D24" s="49"/>
      <c r="E24" s="50"/>
      <c r="F24" s="50"/>
      <c r="G24" s="50"/>
      <c r="H24" s="50"/>
      <c r="I24" s="50"/>
      <c r="J24" s="50"/>
      <c r="K24" s="51" t="str">
        <f aca="false">IF(D24="","",ROUND(D24*9,0))</f>
        <v/>
      </c>
      <c r="L24" s="52" t="str">
        <f aca="false">IF(OR(J24="",C24=""),"",ROUND(C24*(J24),1))</f>
        <v/>
      </c>
      <c r="M24" s="53" t="str">
        <f aca="false">IF(AND(L25="",L24&lt;&gt;""),SUM($L$10:L25)-SUM($M$10:M23),"")</f>
        <v/>
      </c>
      <c r="N24" s="52" t="str">
        <f aca="false">IF(AND(H24&lt;&gt;"",D24&lt;&gt;"",C24&lt;&gt;"",J24&lt;&gt;""),ROUNDUP((ROUND((C24/50)+(D24/12)-(IF(H24&gt;4,4,H24)/5),0))*(J24),1),"")</f>
        <v/>
      </c>
      <c r="O24" s="53" t="str">
        <f aca="false">IF(AND(N25="",N24&lt;&gt;""),SUM($N$10:N25)-SUM($O$10:O23),"")</f>
        <v/>
      </c>
      <c r="P24" s="54" t="str">
        <f aca="false">IF(AND(J24&lt;&gt;"",G24&lt;&gt;"",H24&lt;&gt;""),ROUND((G24-H24)*(J24),1),"")</f>
        <v/>
      </c>
      <c r="Q24" s="55" t="str">
        <f aca="false">IF(AND(P25="",P24&lt;&gt;""),SUM($P$10:P25)-SUM($Q$10:Q23),"")</f>
        <v/>
      </c>
      <c r="T24" s="56"/>
      <c r="U24" s="69"/>
      <c r="V24" s="56"/>
    </row>
    <row r="25" customFormat="false" ht="12.8" hidden="false" customHeight="false" outlineLevel="0" collapsed="false">
      <c r="A25" s="48"/>
      <c r="B25" s="49"/>
      <c r="C25" s="50"/>
      <c r="D25" s="49"/>
      <c r="E25" s="50"/>
      <c r="F25" s="50"/>
      <c r="G25" s="50"/>
      <c r="H25" s="50"/>
      <c r="I25" s="50"/>
      <c r="J25" s="50"/>
      <c r="K25" s="51" t="str">
        <f aca="false">IF(D25="","",ROUND(D25*9,0))</f>
        <v/>
      </c>
      <c r="L25" s="52" t="str">
        <f aca="false">IF(OR(J25="",C25=""),"",ROUND(C25*(J25),1))</f>
        <v/>
      </c>
      <c r="M25" s="53" t="str">
        <f aca="false">IF(AND(L26="",L25&lt;&gt;""),SUM($L$10:L26)-SUM($M$10:M24),"")</f>
        <v/>
      </c>
      <c r="N25" s="52" t="str">
        <f aca="false">IF(AND(H25&lt;&gt;"",D25&lt;&gt;"",C25&lt;&gt;"",J25&lt;&gt;""),ROUNDUP((ROUND((C25/50)+(D25/12)-(IF(H25&gt;4,4,H25)/5),0))*(J25),1),"")</f>
        <v/>
      </c>
      <c r="O25" s="53" t="str">
        <f aca="false">IF(AND(N26="",N25&lt;&gt;""),SUM($N$10:N26)-SUM($O$10:O24),"")</f>
        <v/>
      </c>
      <c r="P25" s="54" t="str">
        <f aca="false">IF(AND(J25&lt;&gt;"",G25&lt;&gt;"",H25&lt;&gt;""),ROUND((G25-H25)*(J25),1),"")</f>
        <v/>
      </c>
      <c r="Q25" s="55" t="str">
        <f aca="false">IF(AND(P26="",P25&lt;&gt;""),SUM($P$10:P26)-SUM($Q$10:Q24),"")</f>
        <v/>
      </c>
      <c r="T25" s="56"/>
      <c r="U25" s="59"/>
      <c r="V25" s="56"/>
    </row>
    <row r="26" customFormat="false" ht="12.8" hidden="false" customHeight="false" outlineLevel="0" collapsed="false">
      <c r="A26" s="70"/>
      <c r="B26" s="71"/>
      <c r="C26" s="50"/>
      <c r="D26" s="49"/>
      <c r="E26" s="50"/>
      <c r="F26" s="50"/>
      <c r="G26" s="50"/>
      <c r="H26" s="50"/>
      <c r="I26" s="50"/>
      <c r="J26" s="50"/>
      <c r="K26" s="51" t="str">
        <f aca="false">IF(D26="","",ROUND(D26*9,0))</f>
        <v/>
      </c>
      <c r="L26" s="52" t="str">
        <f aca="false">IF(OR(J26="",C26=""),"",ROUND(C26*(J26),1))</f>
        <v/>
      </c>
      <c r="M26" s="53" t="str">
        <f aca="false">IF(AND(L27="",L26&lt;&gt;""),SUM($L$10:L27)-SUM($M$10:M25),"")</f>
        <v/>
      </c>
      <c r="N26" s="52" t="str">
        <f aca="false">IF(AND(H26&lt;&gt;"",D26&lt;&gt;"",C26&lt;&gt;"",J26&lt;&gt;""),ROUNDUP((ROUND((C26/50)+(D26/12)-(IF(H26&gt;4,4,H26)/5),0))*(J26),1),"")</f>
        <v/>
      </c>
      <c r="O26" s="53" t="str">
        <f aca="false">IF(AND(N27="",N26&lt;&gt;""),SUM($N$10:N27)-SUM($O$10:O25),"")</f>
        <v/>
      </c>
      <c r="P26" s="54" t="str">
        <f aca="false">IF(AND(J26&lt;&gt;"",G26&lt;&gt;"",H26&lt;&gt;""),ROUND((G26-H26)*(J26),1),"")</f>
        <v/>
      </c>
      <c r="Q26" s="55" t="str">
        <f aca="false">IF(AND(P27="",P26&lt;&gt;""),SUM($P$10:P27)-SUM($Q$10:Q25),"")</f>
        <v/>
      </c>
      <c r="T26" s="56"/>
      <c r="U26" s="58"/>
      <c r="V26" s="56"/>
    </row>
    <row r="27" customFormat="false" ht="12.8" hidden="false" customHeight="false" outlineLevel="0" collapsed="false">
      <c r="A27" s="70"/>
      <c r="B27" s="71"/>
      <c r="C27" s="50"/>
      <c r="D27" s="49"/>
      <c r="E27" s="50"/>
      <c r="F27" s="50"/>
      <c r="G27" s="50"/>
      <c r="H27" s="50"/>
      <c r="I27" s="50"/>
      <c r="J27" s="50"/>
      <c r="K27" s="51" t="str">
        <f aca="false">IF(D27="","",ROUND(D27*9,0))</f>
        <v/>
      </c>
      <c r="L27" s="52" t="str">
        <f aca="false">IF(OR(J27="",C27=""),"",ROUND(C27*(J27),1))</f>
        <v/>
      </c>
      <c r="M27" s="53" t="str">
        <f aca="false">IF(AND(L28="",L27&lt;&gt;""),SUM($L$10:L28)-SUM($M$10:M26),"")</f>
        <v/>
      </c>
      <c r="N27" s="52" t="str">
        <f aca="false">IF(AND(H27&lt;&gt;"",D27&lt;&gt;"",C27&lt;&gt;"",J27&lt;&gt;""),ROUNDUP((ROUND((C27/50)+(D27/12)-(IF(H27&gt;4,4,H27)/5),0))*(J27),1),"")</f>
        <v/>
      </c>
      <c r="O27" s="53" t="str">
        <f aca="false">IF(AND(N28="",N27&lt;&gt;""),SUM($N$10:N28)-SUM($O$10:O26),"")</f>
        <v/>
      </c>
      <c r="P27" s="54" t="str">
        <f aca="false">IF(AND(J27&lt;&gt;"",G27&lt;&gt;"",H27&lt;&gt;""),ROUND((G27-H27)*(J27),1),"")</f>
        <v/>
      </c>
      <c r="Q27" s="55" t="str">
        <f aca="false">IF(AND(P28="",P27&lt;&gt;""),SUM($P$10:P28)-SUM($Q$10:Q26),"")</f>
        <v/>
      </c>
      <c r="T27" s="56"/>
      <c r="U27" s="59"/>
      <c r="V27" s="63"/>
      <c r="W27" s="60"/>
      <c r="X27" s="60"/>
    </row>
    <row r="28" customFormat="false" ht="12.8" hidden="false" customHeight="false" outlineLevel="0" collapsed="false">
      <c r="A28" s="72"/>
      <c r="B28" s="49"/>
      <c r="C28" s="50"/>
      <c r="D28" s="49"/>
      <c r="E28" s="50"/>
      <c r="F28" s="50"/>
      <c r="G28" s="50"/>
      <c r="H28" s="50"/>
      <c r="I28" s="50"/>
      <c r="J28" s="50"/>
      <c r="K28" s="51" t="str">
        <f aca="false">IF(D28="","",ROUND(D28*9,0))</f>
        <v/>
      </c>
      <c r="L28" s="52" t="str">
        <f aca="false">IF(OR(J28="",C28=""),"",ROUND(C28*(J28),1))</f>
        <v/>
      </c>
      <c r="M28" s="53" t="str">
        <f aca="false">IF(AND(L29="",L28&lt;&gt;""),SUM($L$10:L29)-SUM($M$10:M27),"")</f>
        <v/>
      </c>
      <c r="N28" s="52" t="str">
        <f aca="false">IF(AND(H28&lt;&gt;"",D28&lt;&gt;"",C28&lt;&gt;"",J28&lt;&gt;""),ROUNDUP((ROUND((C28/50)+(D28/12)-(IF(H28&gt;4,4,H28)/5),0))*(J28),1),"")</f>
        <v/>
      </c>
      <c r="O28" s="53" t="str">
        <f aca="false">IF(AND(N29="",N28&lt;&gt;""),SUM($N$10:N29)-SUM($O$10:O27),"")</f>
        <v/>
      </c>
      <c r="P28" s="54" t="str">
        <f aca="false">IF(AND(J28&lt;&gt;"",G28&lt;&gt;"",H28&lt;&gt;""),ROUND((G28-H28)*(J28),1),"")</f>
        <v/>
      </c>
      <c r="Q28" s="55" t="str">
        <f aca="false">IF(AND(P29="",P28&lt;&gt;""),SUM($P$10:P29)-SUM($Q$10:Q27),"")</f>
        <v/>
      </c>
      <c r="T28" s="56"/>
      <c r="U28" s="58"/>
      <c r="V28" s="63"/>
      <c r="W28" s="60"/>
      <c r="X28" s="60"/>
    </row>
    <row r="29" customFormat="false" ht="12.8" hidden="false" customHeight="false" outlineLevel="0" collapsed="false">
      <c r="A29" s="72"/>
      <c r="B29" s="49"/>
      <c r="C29" s="50"/>
      <c r="D29" s="49"/>
      <c r="E29" s="50"/>
      <c r="F29" s="50"/>
      <c r="G29" s="50"/>
      <c r="H29" s="50"/>
      <c r="I29" s="50"/>
      <c r="J29" s="50"/>
      <c r="K29" s="51" t="str">
        <f aca="false">IF(D29="","",ROUND(D29*9,0))</f>
        <v/>
      </c>
      <c r="L29" s="52" t="str">
        <f aca="false">IF(OR(J29="",C29=""),"",ROUND(C29*(J29),1))</f>
        <v/>
      </c>
      <c r="M29" s="53" t="str">
        <f aca="false">IF(AND(L30="",L29&lt;&gt;""),SUM($L$10:L30)-SUM($M$10:M28),"")</f>
        <v/>
      </c>
      <c r="N29" s="52" t="str">
        <f aca="false">IF(AND(H29&lt;&gt;"",D29&lt;&gt;"",C29&lt;&gt;"",J29&lt;&gt;""),ROUNDUP((ROUND((C29/50)+(D29/12)-(IF(H29&gt;4,4,H29)/5),0))*(J29),1),"")</f>
        <v/>
      </c>
      <c r="O29" s="53" t="str">
        <f aca="false">IF(AND(N30="",N29&lt;&gt;""),SUM($N$10:N30)-SUM($O$10:O28),"")</f>
        <v/>
      </c>
      <c r="P29" s="54" t="str">
        <f aca="false">IF(AND(J29&lt;&gt;"",G29&lt;&gt;"",H29&lt;&gt;""),ROUND((G29-H29)*(J29),1),"")</f>
        <v/>
      </c>
      <c r="Q29" s="55" t="str">
        <f aca="false">IF(AND(P30="",P29&lt;&gt;""),SUM($P$10:P30)-SUM($Q$10:Q28),"")</f>
        <v/>
      </c>
      <c r="T29" s="56"/>
      <c r="U29" s="59"/>
      <c r="V29" s="73"/>
      <c r="W29" s="67"/>
      <c r="X29" s="67"/>
    </row>
    <row r="30" customFormat="false" ht="12.8" hidden="false" customHeight="false" outlineLevel="0" collapsed="false">
      <c r="A30" s="48"/>
      <c r="B30" s="49"/>
      <c r="C30" s="50"/>
      <c r="D30" s="49"/>
      <c r="E30" s="50"/>
      <c r="F30" s="50"/>
      <c r="G30" s="50"/>
      <c r="H30" s="50"/>
      <c r="I30" s="50"/>
      <c r="J30" s="50"/>
      <c r="K30" s="51" t="str">
        <f aca="false">IF(D30="","",ROUND(D30*9,0))</f>
        <v/>
      </c>
      <c r="L30" s="52" t="str">
        <f aca="false">IF(OR(J30="",C30=""),"",ROUND(C30*(J30),1))</f>
        <v/>
      </c>
      <c r="M30" s="53" t="str">
        <f aca="false">IF(AND(L31="",L30&lt;&gt;""),SUM($L$10:L31)-SUM($M$10:M29),"")</f>
        <v/>
      </c>
      <c r="N30" s="52" t="str">
        <f aca="false">IF(AND(H30&lt;&gt;"",D30&lt;&gt;"",C30&lt;&gt;"",J30&lt;&gt;""),ROUNDUP((ROUND((C30/50)+(D30/12)-(IF(H30&gt;4,4,H30)/5),0))*(J30),1),"")</f>
        <v/>
      </c>
      <c r="O30" s="53" t="str">
        <f aca="false">IF(AND(N31="",N30&lt;&gt;""),SUM($N$10:N31)-SUM($O$10:O29),"")</f>
        <v/>
      </c>
      <c r="P30" s="54" t="str">
        <f aca="false">IF(AND(J30&lt;&gt;"",G30&lt;&gt;"",H30&lt;&gt;""),ROUND((G30-H30)*(J30),1),"")</f>
        <v/>
      </c>
      <c r="Q30" s="55" t="str">
        <f aca="false">IF(AND(P31="",P30&lt;&gt;""),SUM($P$10:P31)-SUM($Q$10:Q29),"")</f>
        <v/>
      </c>
      <c r="T30" s="56"/>
      <c r="U30" s="58"/>
      <c r="V30" s="56"/>
    </row>
    <row r="31" customFormat="false" ht="12.8" hidden="false" customHeight="false" outlineLevel="0" collapsed="false">
      <c r="A31" s="72"/>
      <c r="B31" s="49"/>
      <c r="C31" s="50"/>
      <c r="D31" s="49"/>
      <c r="E31" s="50"/>
      <c r="F31" s="50"/>
      <c r="G31" s="50"/>
      <c r="H31" s="50"/>
      <c r="I31" s="50"/>
      <c r="J31" s="50"/>
      <c r="K31" s="51" t="str">
        <f aca="false">IF(D31="","",ROUND(D31*9,0))</f>
        <v/>
      </c>
      <c r="L31" s="52" t="str">
        <f aca="false">IF(OR(J31="",C31=""),"",ROUND(C31*(J31),1))</f>
        <v/>
      </c>
      <c r="M31" s="53" t="str">
        <f aca="false">IF(AND(L32="",L31&lt;&gt;""),SUM($L$10:L32)-SUM($M$10:M30),"")</f>
        <v/>
      </c>
      <c r="N31" s="52" t="str">
        <f aca="false">IF(AND(H31&lt;&gt;"",D31&lt;&gt;"",C31&lt;&gt;"",J31&lt;&gt;""),ROUNDUP((ROUND((C31/50)+(D31/12)-(IF(H31&gt;4,4,H31)/5),0))*(J31),1),"")</f>
        <v/>
      </c>
      <c r="O31" s="53" t="str">
        <f aca="false">IF(AND(N32="",N31&lt;&gt;""),SUM($N$10:N32)-SUM($O$10:O30),"")</f>
        <v/>
      </c>
      <c r="P31" s="54" t="str">
        <f aca="false">IF(AND(J31&lt;&gt;"",G31&lt;&gt;"",H31&lt;&gt;""),ROUND((G31-H31)*(J31),1),"")</f>
        <v/>
      </c>
      <c r="Q31" s="55" t="str">
        <f aca="false">IF(AND(P32="",P31&lt;&gt;""),SUM($P$10:P32)-SUM($Q$10:Q30),"")</f>
        <v/>
      </c>
      <c r="T31" s="56"/>
      <c r="U31" s="58"/>
      <c r="V31" s="56"/>
    </row>
    <row r="32" customFormat="false" ht="12.8" hidden="false" customHeight="false" outlineLevel="0" collapsed="false">
      <c r="A32" s="70"/>
      <c r="B32" s="71"/>
      <c r="C32" s="50"/>
      <c r="D32" s="49"/>
      <c r="E32" s="50"/>
      <c r="F32" s="50"/>
      <c r="G32" s="50"/>
      <c r="H32" s="50"/>
      <c r="I32" s="50"/>
      <c r="J32" s="50"/>
      <c r="K32" s="51" t="str">
        <f aca="false">IF(D32="","",ROUND(D32*9,0))</f>
        <v/>
      </c>
      <c r="L32" s="52" t="str">
        <f aca="false">IF(OR(J32="",C32=""),"",ROUND(C32*(J32),1))</f>
        <v/>
      </c>
      <c r="M32" s="53" t="str">
        <f aca="false">IF(AND(L33="",L32&lt;&gt;""),SUM($L$10:L33)-SUM($M$10:M31),"")</f>
        <v/>
      </c>
      <c r="N32" s="52" t="str">
        <f aca="false">IF(AND(H32&lt;&gt;"",D32&lt;&gt;"",C32&lt;&gt;"",J32&lt;&gt;""),ROUNDUP((ROUND((C32/50)+(D32/12)-(IF(H32&gt;4,4,H32)/5),0))*(J32),1),"")</f>
        <v/>
      </c>
      <c r="O32" s="53" t="str">
        <f aca="false">IF(AND(N33="",N32&lt;&gt;""),SUM($N$10:N33)-SUM($O$10:O31),"")</f>
        <v/>
      </c>
      <c r="P32" s="54" t="str">
        <f aca="false">IF(AND(J32&lt;&gt;"",G32&lt;&gt;"",H32&lt;&gt;""),ROUND((G32-H32)*(J32),1),"")</f>
        <v/>
      </c>
      <c r="Q32" s="55" t="str">
        <f aca="false">IF(AND(P33="",P32&lt;&gt;""),SUM($P$10:P33)-SUM($Q$10:Q31),"")</f>
        <v/>
      </c>
      <c r="T32" s="56"/>
      <c r="U32" s="56"/>
      <c r="V32" s="56"/>
    </row>
    <row r="33" customFormat="false" ht="12.8" hidden="false" customHeight="false" outlineLevel="0" collapsed="false">
      <c r="A33" s="72"/>
      <c r="B33" s="49"/>
      <c r="C33" s="50"/>
      <c r="D33" s="50"/>
      <c r="E33" s="50"/>
      <c r="F33" s="50"/>
      <c r="G33" s="50"/>
      <c r="H33" s="50"/>
      <c r="I33" s="50"/>
      <c r="J33" s="50"/>
      <c r="K33" s="51" t="str">
        <f aca="false">IF(D33="","",ROUND(D33*9,0))</f>
        <v/>
      </c>
      <c r="L33" s="52" t="str">
        <f aca="false">IF(OR(J33="",C33=""),"",ROUND(C33*(J33),1))</f>
        <v/>
      </c>
      <c r="M33" s="53" t="str">
        <f aca="false">IF(AND(L34="",L33&lt;&gt;""),SUM($L$10:L34)-SUM($M$10:M32),"")</f>
        <v/>
      </c>
      <c r="N33" s="52" t="str">
        <f aca="false">IF(AND(H33&lt;&gt;"",D33&lt;&gt;"",C33&lt;&gt;"",J33&lt;&gt;""),ROUNDUP((ROUND((C33/50)+(D33/12)-(IF(H33&gt;4,4,H33)/5),0))*(J33),1),"")</f>
        <v/>
      </c>
      <c r="O33" s="53" t="str">
        <f aca="false">IF(AND(N34="",N33&lt;&gt;""),SUM($N$10:N34)-SUM($O$10:O32),"")</f>
        <v/>
      </c>
      <c r="P33" s="54" t="str">
        <f aca="false">IF(AND(J33&lt;&gt;"",G33&lt;&gt;"",H33&lt;&gt;""),ROUND((G33-H33)*(J33),1),"")</f>
        <v/>
      </c>
      <c r="Q33" s="55" t="str">
        <f aca="false">IF(AND(P34="",P33&lt;&gt;""),SUM($P$10:P34)-SUM($Q$10:Q32),"")</f>
        <v/>
      </c>
      <c r="T33" s="56"/>
      <c r="U33" s="56"/>
      <c r="V33" s="56"/>
    </row>
    <row r="34" customFormat="false" ht="12.8" hidden="false" customHeight="false" outlineLevel="0" collapsed="false">
      <c r="A34" s="72"/>
      <c r="B34" s="49"/>
      <c r="C34" s="50"/>
      <c r="D34" s="50"/>
      <c r="E34" s="50"/>
      <c r="F34" s="50"/>
      <c r="G34" s="50"/>
      <c r="H34" s="50"/>
      <c r="I34" s="50"/>
      <c r="J34" s="50"/>
      <c r="K34" s="51" t="str">
        <f aca="false">IF(D34="","",ROUND(D34*9,0))</f>
        <v/>
      </c>
      <c r="L34" s="52" t="str">
        <f aca="false">IF(OR(J34="",C34=""),"",ROUND(C34*(J34),1))</f>
        <v/>
      </c>
      <c r="M34" s="53" t="str">
        <f aca="false">IF(AND(L35="",L34&lt;&gt;""),SUM($L$10:L35)-SUM($M$10:M33),"")</f>
        <v/>
      </c>
      <c r="N34" s="52" t="str">
        <f aca="false">IF(AND(H34&lt;&gt;"",D34&lt;&gt;"",C34&lt;&gt;"",J34&lt;&gt;""),ROUNDUP((ROUND((C34/50)+(D34/12)-(IF(H34&gt;4,4,H34)/5),0))*(J34),1),"")</f>
        <v/>
      </c>
      <c r="O34" s="53" t="str">
        <f aca="false">IF(AND(N35="",N34&lt;&gt;""),SUM($N$10:N35)-SUM($O$10:O33),"")</f>
        <v/>
      </c>
      <c r="P34" s="54" t="str">
        <f aca="false">IF(AND(J34&lt;&gt;"",G34&lt;&gt;"",H34&lt;&gt;""),ROUND((G34-H34)*(J34),1),"")</f>
        <v/>
      </c>
      <c r="Q34" s="55" t="str">
        <f aca="false">IF(AND(P35="",P34&lt;&gt;""),SUM($P$10:P35)-SUM($Q$10:Q33),"")</f>
        <v/>
      </c>
      <c r="T34" s="56"/>
      <c r="U34" s="56"/>
      <c r="V34" s="56"/>
    </row>
    <row r="35" customFormat="false" ht="12.8" hidden="false" customHeight="false" outlineLevel="0" collapsed="false">
      <c r="A35" s="72"/>
      <c r="B35" s="49"/>
      <c r="C35" s="50"/>
      <c r="D35" s="50"/>
      <c r="E35" s="50"/>
      <c r="F35" s="50"/>
      <c r="G35" s="50"/>
      <c r="H35" s="50"/>
      <c r="I35" s="50"/>
      <c r="J35" s="50"/>
      <c r="K35" s="51" t="str">
        <f aca="false">IF(D35="","",ROUND(D35*9,0))</f>
        <v/>
      </c>
      <c r="L35" s="52" t="str">
        <f aca="false">IF(OR(J35="",C35=""),"",ROUND(C35*(J35),1))</f>
        <v/>
      </c>
      <c r="M35" s="53" t="str">
        <f aca="false">IF(AND(L36="",L35&lt;&gt;""),SUM($L$10:L36)-SUM($M$10:M34),"")</f>
        <v/>
      </c>
      <c r="N35" s="52" t="str">
        <f aca="false">IF(AND(H35&lt;&gt;"",D35&lt;&gt;"",C35&lt;&gt;"",J35&lt;&gt;""),ROUNDUP((ROUND((C35/50)+(D35/12)-(IF(H35&gt;4,4,H35)/5),0))*(J35),1),"")</f>
        <v/>
      </c>
      <c r="O35" s="53" t="str">
        <f aca="false">IF(AND(N36="",N35&lt;&gt;""),SUM($N$10:N36)-SUM($O$10:O34),"")</f>
        <v/>
      </c>
      <c r="P35" s="54" t="str">
        <f aca="false">IF(AND(J35&lt;&gt;"",G35&lt;&gt;"",H35&lt;&gt;""),ROUND((G35-H35)*(J35),1),"")</f>
        <v/>
      </c>
      <c r="Q35" s="55" t="str">
        <f aca="false">IF(AND(P36="",P35&lt;&gt;""),SUM($P$10:P36)-SUM($Q$10:Q34),"")</f>
        <v/>
      </c>
      <c r="T35" s="56"/>
      <c r="U35" s="56"/>
      <c r="V35" s="56"/>
    </row>
    <row r="36" customFormat="false" ht="12.8" hidden="false" customHeight="false" outlineLevel="0" collapsed="false">
      <c r="A36" s="70"/>
      <c r="B36" s="71"/>
      <c r="C36" s="50"/>
      <c r="D36" s="49"/>
      <c r="E36" s="50"/>
      <c r="F36" s="50"/>
      <c r="G36" s="50"/>
      <c r="H36" s="50"/>
      <c r="I36" s="50"/>
      <c r="J36" s="50"/>
      <c r="K36" s="51" t="str">
        <f aca="false">IF(D36="","",ROUND(D36*9,0))</f>
        <v/>
      </c>
      <c r="L36" s="52" t="str">
        <f aca="false">IF(OR(J36="",C36=""),"",ROUND(C36*(J36),1))</f>
        <v/>
      </c>
      <c r="M36" s="53" t="str">
        <f aca="false">IF(AND(L37="",L36&lt;&gt;""),SUM($L$10:L37)-SUM($M$10:M35),"")</f>
        <v/>
      </c>
      <c r="N36" s="52" t="str">
        <f aca="false">IF(AND(H36&lt;&gt;"",D36&lt;&gt;"",C36&lt;&gt;"",J36&lt;&gt;""),ROUNDUP((ROUND((C36/50)+(D36/12)-(IF(H36&gt;4,4,H36)/5),0))*(J36),1),"")</f>
        <v/>
      </c>
      <c r="O36" s="53" t="str">
        <f aca="false">IF(AND(N37="",N36&lt;&gt;""),SUM($N$10:N37)-SUM($O$10:O35),"")</f>
        <v/>
      </c>
      <c r="P36" s="54" t="str">
        <f aca="false">IF(AND(J36&lt;&gt;"",G36&lt;&gt;"",H36&lt;&gt;""),ROUND((G36-H36)*(J36),1),"")</f>
        <v/>
      </c>
      <c r="Q36" s="55" t="str">
        <f aca="false">IF(AND(P37="",P36&lt;&gt;""),SUM($P$10:P37)-SUM($Q$10:Q35),"")</f>
        <v/>
      </c>
      <c r="T36" s="56"/>
      <c r="U36" s="56"/>
      <c r="V36" s="56"/>
    </row>
    <row r="37" customFormat="false" ht="12.8" hidden="false" customHeight="false" outlineLevel="0" collapsed="false">
      <c r="A37" s="70"/>
      <c r="B37" s="71"/>
      <c r="C37" s="50"/>
      <c r="D37" s="49"/>
      <c r="E37" s="50"/>
      <c r="F37" s="50"/>
      <c r="G37" s="50"/>
      <c r="H37" s="50"/>
      <c r="I37" s="50"/>
      <c r="J37" s="50"/>
      <c r="K37" s="51" t="str">
        <f aca="false">IF(D37="","",ROUND(D37*9,0))</f>
        <v/>
      </c>
      <c r="L37" s="52" t="str">
        <f aca="false">IF(OR(J37="",C37=""),"",ROUND(C37*(J37),1))</f>
        <v/>
      </c>
      <c r="M37" s="53" t="str">
        <f aca="false">IF(AND(L38="",L37&lt;&gt;""),SUM($L$10:L38)-SUM($M$10:M36),"")</f>
        <v/>
      </c>
      <c r="N37" s="52" t="str">
        <f aca="false">IF(AND(H37&lt;&gt;"",D37&lt;&gt;"",C37&lt;&gt;"",J37&lt;&gt;""),ROUNDUP((ROUND((C37/50)+(D37/12)-(IF(H37&gt;4,4,H37)/5),0))*(J37),1),"")</f>
        <v/>
      </c>
      <c r="O37" s="53" t="str">
        <f aca="false">IF(AND(N38="",N37&lt;&gt;""),SUM($N$10:N38)-SUM($O$10:O36),"")</f>
        <v/>
      </c>
      <c r="P37" s="54" t="str">
        <f aca="false">IF(AND(J37&lt;&gt;"",G37&lt;&gt;"",H37&lt;&gt;""),ROUND((G37-H37)*(J37),1),"")</f>
        <v/>
      </c>
      <c r="Q37" s="55" t="str">
        <f aca="false">IF(AND(P38="",P37&lt;&gt;""),SUM($P$10:P38)-SUM($Q$10:Q36),"")</f>
        <v/>
      </c>
      <c r="T37" s="56"/>
      <c r="U37" s="56"/>
      <c r="V37" s="56"/>
    </row>
    <row r="38" customFormat="false" ht="12.8" hidden="false" customHeight="false" outlineLevel="0" collapsed="false">
      <c r="A38" s="74"/>
      <c r="B38" s="75"/>
      <c r="C38" s="76"/>
      <c r="D38" s="75"/>
      <c r="E38" s="76"/>
      <c r="F38" s="76"/>
      <c r="G38" s="76"/>
      <c r="H38" s="76"/>
      <c r="I38" s="76"/>
      <c r="J38" s="76"/>
      <c r="K38" s="77" t="str">
        <f aca="false">IF(D38="","",ROUND(D38*9,0))</f>
        <v/>
      </c>
      <c r="L38" s="78" t="str">
        <f aca="false">IF(OR(J38="",C38=""),"",ROUND(C38*(J38),1))</f>
        <v/>
      </c>
      <c r="M38" s="79" t="str">
        <f aca="false">IF(AND(L39="",L38&lt;&gt;""),SUM($L$10:L39)-SUM($M$10:M37),"")</f>
        <v/>
      </c>
      <c r="N38" s="78" t="str">
        <f aca="false">IF(AND(H38&lt;&gt;"",D38&lt;&gt;"",C38&lt;&gt;"",J38&lt;&gt;""),ROUNDUP((ROUND((C38/50)+(D38/12)-(IF(H38&gt;4,4,H38)/5),0))*(J38),1),"")</f>
        <v/>
      </c>
      <c r="O38" s="79" t="str">
        <f aca="false">IF(AND(N39="",N38&lt;&gt;""),SUM($N$10:N39)-SUM($O$10:O37),"")</f>
        <v/>
      </c>
      <c r="P38" s="80" t="str">
        <f aca="false">IF(AND(J38&lt;&gt;"",G38&lt;&gt;"",H38&lt;&gt;""),ROUND((G38-H38)*(J38),1),"")</f>
        <v/>
      </c>
      <c r="Q38" s="81" t="str">
        <f aca="false">IF(AND(P39="",P38&lt;&gt;""),SUM($P$10:P39)-SUM($Q$10:Q37),"")</f>
        <v/>
      </c>
      <c r="R38" s="82"/>
      <c r="T38" s="56"/>
      <c r="U38" s="56"/>
      <c r="V38" s="56"/>
    </row>
    <row r="39" customFormat="false" ht="12.75" hidden="false" customHeight="false" outlineLevel="0" collapsed="false">
      <c r="A39" s="83" t="s">
        <v>41</v>
      </c>
      <c r="B39" s="83"/>
      <c r="U39" s="56"/>
      <c r="V39" s="56"/>
      <c r="W39" s="56"/>
    </row>
    <row r="40" customFormat="false" ht="12.75" hidden="false" customHeight="false" outlineLevel="0" collapsed="false">
      <c r="U40" s="56"/>
      <c r="V40" s="56"/>
      <c r="W40" s="56"/>
    </row>
    <row r="41" customFormat="false" ht="12.75" hidden="false" customHeight="false" outlineLevel="0" collapsed="false">
      <c r="U41" s="56"/>
      <c r="V41" s="56"/>
      <c r="W41" s="56"/>
    </row>
  </sheetData>
  <mergeCells count="40">
    <mergeCell ref="A1:F5"/>
    <mergeCell ref="G1:H1"/>
    <mergeCell ref="I1:K1"/>
    <mergeCell ref="L1:Q1"/>
    <mergeCell ref="G2:H2"/>
    <mergeCell ref="I2:K2"/>
    <mergeCell ref="L2:P2"/>
    <mergeCell ref="G3:H3"/>
    <mergeCell ref="I3:K3"/>
    <mergeCell ref="L3:P3"/>
    <mergeCell ref="G4:H4"/>
    <mergeCell ref="I4:K4"/>
    <mergeCell ref="L4:M5"/>
    <mergeCell ref="N4:O5"/>
    <mergeCell ref="P4:Q5"/>
    <mergeCell ref="G5:H5"/>
    <mergeCell ref="I5:K5"/>
    <mergeCell ref="B6:D6"/>
    <mergeCell ref="G6:H6"/>
    <mergeCell ref="I6:K6"/>
    <mergeCell ref="L6:M6"/>
    <mergeCell ref="N6:O6"/>
    <mergeCell ref="P6:Q6"/>
    <mergeCell ref="A7:A9"/>
    <mergeCell ref="B7:B9"/>
    <mergeCell ref="C7:C8"/>
    <mergeCell ref="D7:D8"/>
    <mergeCell ref="E7:E8"/>
    <mergeCell ref="G7:G8"/>
    <mergeCell ref="H7:H8"/>
    <mergeCell ref="I7:I8"/>
    <mergeCell ref="J7:J9"/>
    <mergeCell ref="K7:K8"/>
    <mergeCell ref="L7:M7"/>
    <mergeCell ref="N7:O7"/>
    <mergeCell ref="P7:Q7"/>
    <mergeCell ref="M8:M9"/>
    <mergeCell ref="O8:O9"/>
    <mergeCell ref="Q8:Q9"/>
    <mergeCell ref="AB19:AB20"/>
  </mergeCells>
  <conditionalFormatting sqref="Q3">
    <cfRule type="cellIs" priority="2" operator="greaterThan" aboveAverage="0" equalAverage="0" bottom="0" percent="0" rank="0" text="" dxfId="0">
      <formula>0.08</formula>
    </cfRule>
  </conditionalFormatting>
  <conditionalFormatting sqref="Q2">
    <cfRule type="cellIs" priority="3" operator="notBetween" aboveAverage="0" equalAverage="0" bottom="0" percent="0" rank="0" text="" dxfId="1">
      <formula>0.25</formula>
      <formula>0.35</formula>
    </cfRule>
  </conditionalFormatting>
  <conditionalFormatting sqref="O8 M8 Q8">
    <cfRule type="expression" priority="4" aboveAverage="0" equalAverage="0" bottom="0" percent="0" rank="0" text="" dxfId="2">
      <formula>$L$9&gt;$L$7</formula>
    </cfRule>
  </conditionalFormatting>
  <conditionalFormatting sqref="N9">
    <cfRule type="cellIs" priority="5" operator="greaterThan" aboveAverage="0" equalAverage="0" bottom="0" percent="0" rank="0" text="" dxfId="3">
      <formula>$N$7</formula>
    </cfRule>
  </conditionalFormatting>
  <conditionalFormatting sqref="L9">
    <cfRule type="cellIs" priority="6" operator="greaterThan" aboveAverage="0" equalAverage="0" bottom="0" percent="0" rank="0" text="" dxfId="4">
      <formula>$L$7</formula>
    </cfRule>
  </conditionalFormatting>
  <conditionalFormatting sqref="P9">
    <cfRule type="cellIs" priority="7" operator="greaterThan" aboveAverage="0" equalAverage="0" bottom="0" percent="0" rank="0" text="" dxfId="5">
      <formula>$P$7</formula>
    </cfRule>
  </conditionalFormatting>
  <conditionalFormatting sqref="J6:J9 F9">
    <cfRule type="cellIs" priority="8" operator="greaterThan" aboveAverage="0" equalAverage="0" bottom="0" percent="0" rank="0" text="" dxfId="6">
      <formula>1</formula>
    </cfRule>
  </conditionalFormatting>
  <dataValidations count="4">
    <dataValidation allowBlank="true" errorStyle="stop" operator="equal" prompt="Non-dietary fiber carbs" showDropDown="false" showErrorMessage="true" showInputMessage="true" sqref="P6" type="none">
      <formula1>0</formula1>
      <formula2>0</formula2>
    </dataValidation>
    <dataValidation allowBlank="true" errorStyle="stop" operator="between" showDropDown="false" showErrorMessage="true" showInputMessage="true" sqref="I1:K1" type="list">
      <formula1>"Male,Female,Pregnant/Nursing Female"</formula1>
      <formula2>0</formula2>
    </dataValidation>
    <dataValidation allowBlank="true" errorStyle="stop" operator="between" showDropDown="false" showErrorMessage="true" showInputMessage="true" sqref="I5:K5" type="list">
      <formula1>"Small,Medium,Large"</formula1>
      <formula2>0</formula2>
    </dataValidation>
    <dataValidation allowBlank="true" errorStyle="stop" operator="between" showDropDown="false" showErrorMessage="true" showInputMessage="true" sqref="I6:J6" type="list">
      <formula1>"None,Low,Moderate,High,Very High"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8.7421875" defaultRowHeight="12.75" zeroHeight="false" outlineLevelRow="0" outlineLevelCol="0"/>
  <cols>
    <col collapsed="false" customWidth="true" hidden="false" outlineLevel="0" max="1" min="1" style="1" width="54.45"/>
    <col collapsed="false" customWidth="true" hidden="false" outlineLevel="0" max="5" min="2" style="1" width="11.64"/>
    <col collapsed="false" customWidth="true" hidden="false" outlineLevel="0" max="6" min="6" style="1" width="13.06"/>
    <col collapsed="false" customWidth="true" hidden="false" outlineLevel="0" max="11" min="7" style="1" width="11.64"/>
    <col collapsed="false" customWidth="true" hidden="false" outlineLevel="0" max="13" min="12" style="1" width="7.09"/>
    <col collapsed="false" customWidth="true" hidden="false" outlineLevel="0" max="14" min="14" style="2" width="7.09"/>
    <col collapsed="false" customWidth="true" hidden="false" outlineLevel="0" max="17" min="15" style="1" width="7.09"/>
    <col collapsed="false" customWidth="true" hidden="false" outlineLevel="0" max="18" min="18" style="1" width="7.16"/>
    <col collapsed="false" customWidth="true" hidden="false" outlineLevel="0" max="19" min="19" style="1" width="9.13"/>
    <col collapsed="false" customWidth="true" hidden="false" outlineLevel="0" max="22" min="22" style="1" width="10.12"/>
    <col collapsed="false" customWidth="true" hidden="false" outlineLevel="0" max="23" min="23" style="1" width="11.52"/>
  </cols>
  <sheetData>
    <row r="1" customFormat="false" ht="12.75" hidden="false" customHeight="true" outlineLevel="0" collapsed="false">
      <c r="A1" s="84" t="s">
        <v>0</v>
      </c>
      <c r="B1" s="84"/>
      <c r="C1" s="84"/>
      <c r="D1" s="84"/>
      <c r="E1" s="4" t="s">
        <v>1</v>
      </c>
      <c r="F1" s="5" t="s">
        <v>2</v>
      </c>
      <c r="G1" s="7" t="s">
        <v>42</v>
      </c>
      <c r="H1" s="7"/>
      <c r="I1" s="85" t="s">
        <v>43</v>
      </c>
      <c r="J1" s="85"/>
      <c r="K1" s="85"/>
      <c r="L1" s="6" t="s">
        <v>3</v>
      </c>
      <c r="M1" s="6"/>
      <c r="N1" s="6"/>
      <c r="O1" s="6"/>
      <c r="P1" s="6"/>
      <c r="Q1" s="6"/>
    </row>
    <row r="2" customFormat="false" ht="12.75" hidden="false" customHeight="true" outlineLevel="0" collapsed="false">
      <c r="A2" s="84"/>
      <c r="B2" s="84"/>
      <c r="C2" s="84"/>
      <c r="D2" s="84"/>
      <c r="E2" s="22" t="s">
        <v>4</v>
      </c>
      <c r="F2" s="86" t="n">
        <v>52</v>
      </c>
      <c r="G2" s="7" t="s">
        <v>44</v>
      </c>
      <c r="H2" s="7"/>
      <c r="I2" s="87" t="b">
        <v>1</v>
      </c>
      <c r="J2" s="87"/>
      <c r="K2" s="87"/>
      <c r="L2" s="9" t="s">
        <v>5</v>
      </c>
      <c r="M2" s="9"/>
      <c r="N2" s="9"/>
      <c r="O2" s="9"/>
      <c r="P2" s="9"/>
      <c r="Q2" s="10" t="n">
        <f aca="false">IF(SUM(K10:K38)&lt;=0,"",((IF(J10="",0,J10)*K10)+(IF(J11="",0,J11)*K11)+(IF(J12="",0,J12)*K12)+(IF(J13="",0,J13)*K13)+(IF(J14="",0,J14)*K14)+(IF(J15="",0,J15)*K15)+(IF(J16="",0,J16)*K16)+(IF(J17="",0,J17)*K17)+(IF(J18="",0,J18)*K18)+(IF(J19="",0,J19)*K19)+(IF(J20="",0,J20)*K20)+(IF(J21="",0,J21)*K21)+(IF(J22="",0,J22)*K22)+(IF(J23="",0,J23)*K23)+(IF(J24="",0,J24)*K24)+(IF(J25="",0,J25)*K25)+(IF(J26="",0,J26)*K26)+(IF(J27="",0,J27)*K27)+(IF(J28="",0,J28)*K28)+(IF(J29="",0,J29)*K29)+(IF(J30="",0,J30)*K30)+(IF(J31="",0,J31)*K31)+(IF(J32="",0,J32)*K32)+(IF(J33="",0,J33)*K33)+(IF(J34="",0,J34)*K34)+(IF(J35="",0,J35)*K35)+(IF(J36="",0,J36)*K36)+(IF(J37="",0,J37)*K37)+(IF(J38="",0,J38)*K38))/((C10*K10)+(C11*K11)+(C12*K12)+(C13*K13)+(C14*K14)+(C15*K15)+(C16*K16)+(C17*K17)+(C18*K18)+(C19*K19)+(C20*K20)+(C21*K21)+(C22*K22)+(C23*K23)+(C24*K24)+(C25*K25)+(C26*K26)+(C27*K27)+(C28*K28)+(C29*K29)+(C30*K30)+(C31*K31)+(C32*K32)+(C33*K33)+(C34*K34)+(C35*K35)+(C36*K36)+(C37*K37)+(C38*K38)))</f>
        <v>0.304909560723514</v>
      </c>
      <c r="R2" s="11"/>
      <c r="S2" s="11"/>
    </row>
    <row r="3" customFormat="false" ht="13.5" hidden="false" customHeight="true" outlineLevel="0" collapsed="false">
      <c r="A3" s="84"/>
      <c r="B3" s="84"/>
      <c r="C3" s="84"/>
      <c r="D3" s="84"/>
      <c r="E3" s="88"/>
      <c r="F3" s="89"/>
      <c r="G3" s="7" t="s">
        <v>6</v>
      </c>
      <c r="H3" s="7"/>
      <c r="I3" s="8" t="n">
        <v>300</v>
      </c>
      <c r="J3" s="8"/>
      <c r="K3" s="8"/>
      <c r="L3" s="12" t="s">
        <v>7</v>
      </c>
      <c r="M3" s="12"/>
      <c r="N3" s="12"/>
      <c r="O3" s="12"/>
      <c r="P3" s="12"/>
      <c r="Q3" s="13" t="n">
        <f aca="false">IF(SUM(K10:K38)&lt;=0,"",Q2*((E10*K10)+(E11*K11)+(E12*K12)+(E13*K13)+(E14*K14)+(E15*K15)+(E16*K16)+(E17*K17)+(E18*K18)+(E19*K19)+(E20*K20)+(E21*K21)+(E22*K22)+(E23*K23)+(E24*K24)+(E25*K25)+(E26*K26)+(E27*K27)+(E28*K28)+(E29*K29)+(E30*K30)+(E31*K31)+(E32*K32)+(E33*K33)+(E34*K34)+(E35*K35)+(E36*K36)+(E37*K37)+(E38*K38))/((D10*K10)+(D11*K11)+(D12*K12)+(D13*K13)+(D14*K14)+(D15*K15)+(D16*K16)+(D17*K17)+(D18*K18)+(D19*K19)+(D20*K20)+(D21*K21)+(D22*K22)+(D23*K23)+(D24*K24)+(D25*K25)+(D26*K26)+(D27*K27)+(D28*K28)+(D29*K29)+(D30*K30)+(D31*K31)+(D32*K32)+(D33*K33)+(D34*K34)+(D35*K35)+(D36*K36)+(D37*K37)+(D38*K38)))</f>
        <v>0.0232755389865278</v>
      </c>
    </row>
    <row r="4" customFormat="false" ht="12.75" hidden="false" customHeight="true" outlineLevel="0" collapsed="false">
      <c r="A4" s="84"/>
      <c r="B4" s="84"/>
      <c r="C4" s="84"/>
      <c r="D4" s="84"/>
      <c r="E4" s="88"/>
      <c r="F4" s="89"/>
      <c r="G4" s="7" t="s">
        <v>8</v>
      </c>
      <c r="H4" s="7"/>
      <c r="I4" s="8" t="n">
        <v>71</v>
      </c>
      <c r="J4" s="8"/>
      <c r="K4" s="8"/>
      <c r="L4" s="14" t="s">
        <v>9</v>
      </c>
      <c r="M4" s="14"/>
      <c r="N4" s="15" t="s">
        <v>10</v>
      </c>
      <c r="O4" s="15"/>
      <c r="P4" s="15" t="s">
        <v>11</v>
      </c>
      <c r="Q4" s="15"/>
      <c r="R4" s="11"/>
      <c r="S4" s="11"/>
      <c r="U4" s="16"/>
    </row>
    <row r="5" customFormat="false" ht="13.5" hidden="false" customHeight="true" outlineLevel="0" collapsed="false">
      <c r="A5" s="84"/>
      <c r="B5" s="84"/>
      <c r="C5" s="84"/>
      <c r="D5" s="84"/>
      <c r="E5" s="90"/>
      <c r="F5" s="90" t="b">
        <v>1</v>
      </c>
      <c r="G5" s="7" t="s">
        <v>12</v>
      </c>
      <c r="H5" s="7"/>
      <c r="I5" s="17" t="s">
        <v>13</v>
      </c>
      <c r="J5" s="17"/>
      <c r="K5" s="17"/>
      <c r="L5" s="14"/>
      <c r="M5" s="14"/>
      <c r="N5" s="15"/>
      <c r="O5" s="15"/>
      <c r="P5" s="15"/>
      <c r="Q5" s="15"/>
      <c r="R5" s="11"/>
      <c r="S5" s="11"/>
      <c r="U5" s="16"/>
    </row>
    <row r="6" customFormat="false" ht="13.5" hidden="false" customHeight="true" outlineLevel="0" collapsed="false">
      <c r="A6" s="18" t="s">
        <v>14</v>
      </c>
      <c r="B6" s="19" t="str">
        <f aca="false">CONCATENATE("Ideal Weight*: ",IF(F1="Pregnant/Nursing Female","Consult Physician",(ROUND((IF(F1="Male",106+(6*(I4-60)),IF(F1="Female",100+(5*(I4-60)))))*(IF(I5="Small",0.9,IF(I5="Medium",1,IF(I5="Large",1.1)))),0))))</f>
        <v>Ideal Weight*: 189</v>
      </c>
      <c r="C6" s="19"/>
      <c r="D6" s="19"/>
      <c r="E6" s="20" t="s">
        <v>15</v>
      </c>
      <c r="F6" s="21" t="n">
        <f aca="false">(I3/(I4*I4))*703</f>
        <v>41.8369371156517</v>
      </c>
      <c r="G6" s="22" t="s">
        <v>16</v>
      </c>
      <c r="H6" s="22"/>
      <c r="I6" s="23" t="s">
        <v>17</v>
      </c>
      <c r="J6" s="23"/>
      <c r="K6" s="23"/>
      <c r="L6" s="24" t="s">
        <v>18</v>
      </c>
      <c r="M6" s="24"/>
      <c r="N6" s="24" t="s">
        <v>19</v>
      </c>
      <c r="O6" s="24"/>
      <c r="P6" s="24" t="s">
        <v>20</v>
      </c>
      <c r="Q6" s="24"/>
      <c r="R6" s="11"/>
      <c r="S6" s="11"/>
      <c r="U6" s="16"/>
    </row>
    <row r="7" customFormat="false" ht="13.5" hidden="false" customHeight="true" outlineLevel="0" collapsed="false">
      <c r="A7" s="25" t="s">
        <v>21</v>
      </c>
      <c r="B7" s="26" t="s">
        <v>22</v>
      </c>
      <c r="C7" s="26" t="s">
        <v>23</v>
      </c>
      <c r="D7" s="26" t="s">
        <v>24</v>
      </c>
      <c r="E7" s="26" t="s">
        <v>25</v>
      </c>
      <c r="F7" s="27" t="s">
        <v>26</v>
      </c>
      <c r="G7" s="26" t="s">
        <v>27</v>
      </c>
      <c r="H7" s="26" t="s">
        <v>28</v>
      </c>
      <c r="I7" s="26" t="s">
        <v>29</v>
      </c>
      <c r="J7" s="28" t="s">
        <v>31</v>
      </c>
      <c r="K7" s="91" t="s">
        <v>30</v>
      </c>
      <c r="L7" s="29" t="n">
        <f aca="false">ROUND(((IF(F1="Male",(66+(6.23*I3)+(12.7*I4)-(6.8*F2)),IF(F1="Pregnant/Nursing Female",(655+(4.35*I3)+(4.7*I4)-(4.7*F2))+200,IF(F1="Female",(655+(4.35*I3)+(4.7*I4)-(4.7*F2)),""))))*IF(I6="None",1.2,IF(I6="Low",1.375,IF(I6="Moderate",1.55,IF(I6="High",1.725,IF(I6="Very High",1.9,""))))))+ _xlfn.SWITCH(I1, "Weight Gain", 500, "Maintain Weight", 0, "Moderate Weight Loss", -250, "Aggressive Weight Loss", -500, 0),0)*(IF(AND(I2=1,NOT(F1="Pregnant/Nursing Female")),0.5,1))</f>
        <v>1457</v>
      </c>
      <c r="M7" s="29"/>
      <c r="N7" s="29" t="n">
        <f aca="false">IF(OR(F1="",F2="",I3="",I4="",I6=""),"",(IF(F1="Male",8,IF(F1="Female",2,12)))+(IF(F2&lt;27,4,IF(AND(F2&gt;26,F2&lt;38),3,IF(AND(F2&gt;37,F2&lt;48),2,IF(AND(F2&gt;47,F2&lt;59),1,0)))))+(ROUNDDOWN(I3/10,0))+(IF(I4&lt;60,0,IF(I4&gt;70,2,1)))+(IF(I6="None",0,IF(I6="Low",2,IF(I6="Moderate",4,IF(I6="High",6,0))))))*(IF(AND(I2=1,NOT(F1="Pregnant/Nursing Female")),0.5,1))</f>
        <v>21.5</v>
      </c>
      <c r="O7" s="29"/>
      <c r="P7" s="29" t="n">
        <f aca="false">ROUND((L7*0.6)/40,0)</f>
        <v>22</v>
      </c>
      <c r="Q7" s="29"/>
      <c r="R7" s="11"/>
      <c r="S7" s="11"/>
    </row>
    <row r="8" customFormat="false" ht="13.5" hidden="false" customHeight="true" outlineLevel="0" collapsed="false">
      <c r="A8" s="25"/>
      <c r="B8" s="26"/>
      <c r="C8" s="26"/>
      <c r="D8" s="26"/>
      <c r="E8" s="26"/>
      <c r="F8" s="30" t="str">
        <f aca="false">CONCATENATE(    (ROUNDUP(((F10*K10)+(F11*K11)+(F12*K12)+(F13*K13)+(F14*K14)+(F15*K15)+(F16*K16)+(F17*K17)+(F18*K18)+(F19*K19)+(F20*K20)+(F21*K21)+(F22*K22)+(F23*K23)+(F24*K24)+(F25*K25)+(F26*K26)+(F27*K27)+(F28*K28)+(F29*K29)+(F30*K30)+(F31*K31)+(F32*K32)+(F33*K33)+(F34*K34)+(F35*K35)+(F36*K36)+(F37*K37)+(F38*K38)),0)),      " / ",
(IF(F1="Pregnant/Nursing Female",1500,IF(F2&lt;0.5,120,IF(AND(F2&gt;=0.5,F2&lt;1),370,IF(AND(F2&gt;=1,F2&lt;4),1000,IF(AND(F2&gt;=4,F2&lt;9),1200,IF(AND(F2&gt;=9,F2&lt;51),1500,IF(AND(F2&gt;=50,F2&lt;70),1300,IF(F2&gt;=70,1200)))))))))    )</f>
        <v>924 / 1300</v>
      </c>
      <c r="G8" s="26"/>
      <c r="H8" s="26"/>
      <c r="I8" s="26"/>
      <c r="J8" s="28"/>
      <c r="K8" s="91"/>
      <c r="L8" s="31" t="s">
        <v>32</v>
      </c>
      <c r="M8" s="32" t="s">
        <v>33</v>
      </c>
      <c r="N8" s="33" t="s">
        <v>32</v>
      </c>
      <c r="O8" s="32" t="s">
        <v>33</v>
      </c>
      <c r="P8" s="33" t="s">
        <v>32</v>
      </c>
      <c r="Q8" s="32" t="s">
        <v>33</v>
      </c>
      <c r="R8" s="11"/>
      <c r="S8" s="11"/>
    </row>
    <row r="9" customFormat="false" ht="12.8" hidden="false" customHeight="false" outlineLevel="0" collapsed="false">
      <c r="A9" s="25"/>
      <c r="B9" s="26"/>
      <c r="C9" s="34" t="n">
        <f aca="false">L9</f>
        <v>387</v>
      </c>
      <c r="D9" s="34" t="n">
        <f aca="false">ROUND((IF(OR(K10="",D10=""),0,K10*D10)   +   (IF(OR(K11="",D11=""),0,K11*D11))   +   (IF(OR(K12="",D12=""),0,K12*D12))   +   (IF(OR(K13="",D13=""),0,K13*D13))   +   (IF(OR(K14="",D14=""),0,K14*D14))   +   (IF(OR(K15="",D15=""),0,K15*D15))   +   (IF(OR(K16="",D16=""),0,K16*D16))   +   (IF(OR(K17="",D17=""),0,K17*D17))   +   (IF(OR(K18="",D18=""),0,K18*D18))   +   (IF(OR(K19="",D19=""),0,K19*D19))   +   (IF(OR(K20="",D20=""),0,K20*D20))   +   (IF(OR(K21="",D21=""),0,K21*D21))   +   (IF(OR(K22="",D22=""),0,K22*D22))   +   (IF(OR(K23="",D23=""),0,K23*D23))   +   (IF(OR(K24="",D24=""),0,K24*D24))   +   (IF(OR(K25="",D25=""),0,K25*D25))   +   (IF(OR(K26="",D26=""),0,K26*D26))   +   (IF(OR(K27="",D27=""),0,K27*D27))   +   (IF(OR(K28="",D28=""),0,K28*D28))   +   (IF(OR(K29="",D29=""),0,K29*D29))   +   (IF(OR(K30="",D30=""),0,K30*D30))   +   (IF(OR(K31="",D31=""),0,K31*D31))   +   (IF(OR(K32="",D32=""),0,K32*D32))   +   (IF(OR(K33="",D33=""),0,K33*D33))   +   (IF(OR(K34="",D34=""),0,K34*D34))   +   (IF(OR(K35="",D35=""),0,K35*D35))   +   (IF(OR(K36="",D36=""),0,K36*D36))   +   (IF(OR(K37="",D37=""),0,K37*D37))   +   (IF(OR(K38="",D38=""),0,K38*D38))),1)</f>
        <v>13.1</v>
      </c>
      <c r="E9" s="34" t="n">
        <f aca="false">ROUNDUP((IF(OR(K10="",E10=""),0,K10*E10)   +   (IF(OR(K11="",E11=""),0,K11*E11))   +   (IF(OR(K12="",E12=""),0,K12*E12))   +   (IF(OR(K13="",E13=""),0,K13*E13))   +   (IF(OR(K14="",E14=""),0,K14*E14))   +   (IF(OR(K15="",E15=""),0,K15*E15))   +   (IF(OR(K16="",E16=""),0,K16*E16))   +   (IF(OR(K17="",E17=""),0,K17*E17))   +   (IF(OR(K18="",E18=""),0,K18*E18))   +   (IF(OR(K19="",E19=""),0,K19*E19))   +   (IF(OR(K20="",E20=""),0,K20*E20))   +   (IF(OR(K21="",E21=""),0,K21*E21))   +   (IF(OR(K22="",E22=""),0,K22*E22))   +   (IF(OR(K23="",E23=""),0,K23*E23))   +   (IF(OR(K24="",E24=""),0,K24*E24))   +   (IF(OR(K25="",E25=""),0,K25*E25))   +   (IF(OR(K26="",E26=""),0,K26*E26))   +   (IF(OR(K27="",E27=""),0,K27*E27))   +   (IF(OR(K28="",E28=""),0,K28*E28))   +   (IF(OR(K29="",E29=""),0,K29*E29))   +   (IF(OR(K30="",E30=""),0,K30*E30))   +   (IF(OR(K31="",E31=""),0,K31*E31))   +   (IF(OR(K32="",E32=""),0,K32*E32))   +   (IF(OR(K33="",E33=""),0,K33*E33))   +   (IF(OR(K34="",E34=""),0,K34*E34))   +   (IF(OR(K35="",E35=""),0,K35*E35))   +   (IF(OR(K36="",E36=""),0,K36*E36))   +   (IF(OR(K37="",E37=""),0,K37*E37))   +   (IF(OR(K38="",E38=""),0,K38*E38))),1)</f>
        <v>1</v>
      </c>
      <c r="F9" s="35" t="n">
        <f aca="false">(SUM(    (ROUNDUP(((F10*K10)+(F11*K11)+(F12*K12)+(F13*K13)+(F14*K14)+(F15*K15)+(F16*K16)+(F17*K17)+(F18*K18)+(F19*K19)+(F20*K20)+(F21*K21)+(F22*K22)+(F23*K23)+(F24*K24)+(F25*K25)+(F26*K26)+(F27*K27)+(F28*K28)+(F29*K29)+(F30*K30)+(F31*K31)+(F32*K32)+(F33*K33)+(F34*K34)+(F35*K35)+(F36*K36)+(F37*K37)+(F38*K38)),0))    ))/(IF(F1="Pregnant/Nursing Female",1500,IF(F2&lt;0.5,120,IF(AND(F2&gt;=0.5,F2&lt;1),370,IF(AND(F2&gt;=1,F2&lt;4),1000,IF(AND(F2&gt;=4,F2&lt;9),1200,IF(AND(F2&gt;=9,F2&lt;51),1500,IF(AND(F2&gt;=50,F2&lt;70),1300,IF(F2&gt;=70,1200)))))))))</f>
        <v>0.710769230769231</v>
      </c>
      <c r="G9" s="34" t="n">
        <f aca="false">(IF(OR(K10="",G10=""),0,K10*G10)   +   (IF(OR(K11="",G11=""),0,K11*G11))   +   (IF(OR(K12="",G12=""),0,K12*G12))   +   (IF(OR(K13="",G13=""),0,K13*G13))   +   (IF(OR(K14="",G14=""),0,K14*G14))   +   (IF(OR(K15="",G15=""),0,K15*G15))   +   (IF(OR(K16="",G16=""),0,K16*G16))   +   (IF(OR(K17="",G17=""),0,K17*G17))   +   (IF(OR(K18="",G18=""),0,K18*G18))   +   (IF(OR(K19="",G19=""),0,K19*G19))   +   (IF(OR(K20="",G20=""),0,K20*G20))   +   (IF(OR(K21="",G21=""),0,K21*G21))   +   (IF(OR(K22="",G22=""),0,K22*G22))   +   (IF(OR(K23="",G23=""),0,K23*G23))   +   (IF(OR(K24="",G24=""),0,K24*G24))   +   (IF(OR(K25="",G25=""),0,K25*G25))   +   (IF(OR(K26="",G26=""),0,K26*G26))   +   (IF(OR(K27="",G27=""),0,K27*G27))   +   (IF(OR(K28="",G28=""),0,K28*G28))   +   (IF(OR(K29="",G29=""),0,K29*G29))   +   (IF(OR(K30="",G30=""),0,K30*G30))   +   (IF(OR(K31="",G31=""),0,K31*G31))   +   (IF(OR(K32="",G32=""),0,K32*G32))   +   (IF(OR(K33="",G33=""),0,K33*G33))   +   (IF(OR(K34="",G34=""),0,K34*G34))   +   (IF(OR(K35="",G35=""),0,K35*G35))   +   (IF(OR(K36="",G36=""),0,K36*G36))   +   (IF(OR(K37="",G37=""),0,K37*G37))   +   (IF(OR(K38="",G38=""),0,K38*G38)))</f>
        <v>17</v>
      </c>
      <c r="H9" s="34" t="n">
        <f aca="false">(IF(OR(K10="",H10=""),0,K10*H10)   +   (IF(OR(K11="",H11=""),0,K11*H11))   +   (IF(OR(K12="",H12=""),0,K12*H12))   +   (IF(OR(K13="",H13=""),0,K13*H13))   +   (IF(OR(K14="",H14=""),0,K14*H14))   +   (IF(OR(K15="",H15=""),0,K15*H15))   +   (IF(OR(K16="",H16=""),0,K16*H16))   +   (IF(OR(K17="",H17=""),0,K17*H17))   +   (IF(OR(K18="",H18=""),0,K18*H18))   +   (IF(OR(K19="",H19=""),0,K19*H19))   +   (IF(OR(K20="",H20=""),0,K20*H20))   +   (IF(OR(K21="",H21=""),0,K21*H21))   +   (IF(OR(K22="",H22=""),0,K22*H22))   +   (IF(OR(K23="",H23=""),0,K23*H23))   +   (IF(OR(K24="",H24=""),0,K24*H24))   +   (IF(OR(K25="",H25=""),0,K25*H25))   +   (IF(OR(K26="",H26=""),0,K26*H26))   +   (IF(OR(K27="",H27=""),0,K27*H27))   +   (IF(OR(K28="",H28=""),0,K28*H28))   +   (IF(OR(K29="",H29=""),0,K29*H29))   +   (IF(OR(K30="",H30=""),0,K30*H30))   +   (IF(OR(K31="",H31=""),0,K31*H31))   +   (IF(OR(K32="",H32=""),0,K32*H32))   +   (IF(OR(K33="",H33=""),0,K33*H33))   +   (IF(OR(K34="",H34=""),0,K34*H34))   +   (IF(OR(K35="",H35=""),0,K35*H35))   +   (IF(OR(K36="",H36=""),0,K36*H36))   +   (IF(OR(K37="",H37=""),0,K37*H37))   +   (IF(OR(K38="",H38=""),0,K38*H38)))</f>
        <v>5</v>
      </c>
      <c r="I9" s="34" t="n">
        <f aca="false">ROUNDUP((IF(OR(K10="",I10=""),0,K10*I10)   +   (IF(OR(K11="",I11=""),0,K11*I11))   +   (IF(OR(K12="",I12=""),0,K12*I12))   +   (IF(OR(K13="",I13=""),0,K13*I13))   +   (IF(OR(K14="",I14=""),0,K14*I14))   +   (IF(OR(K15="",I15=""),0,K15*I15))   +   (IF(OR(K16="",I16=""),0,K16*I16))   +   (IF(OR(K17="",I17=""),0,K17*I17))   +   (IF(OR(K18="",I18=""),0,K18*I18))   +   (IF(OR(K19="",I19=""),0,K19*I19))   +   (IF(OR(K20="",I20=""),0,K20*I20))   +   (IF(OR(K21="",I21=""),0,K21*I21))   +   (IF(OR(K22="",I22=""),0,K22*I22))   +   (IF(OR(K23="",I23=""),0,K23*I23))   +   (IF(OR(K24="",I24=""),0,K24*I24))   +   (IF(OR(K25="",I25=""),0,K25*I25))   +   (IF(OR(K26="",I26=""),0,K26*I26))   +   (IF(OR(K27="",I27=""),0,K27*I27))   +   (IF(OR(K28="",I28=""),0,K28*I28))   +   (IF(OR(K29="",I29=""),0,K29*I29))   +   (IF(OR(K30="",I30=""),0,K30*I30))   +   (IF(OR(K31="",I31=""),0,K31*I31))   +   (IF(OR(K32="",I32=""),0,K32*I32))   +   (IF(OR(K33="",I33=""),0,K33*I33))   +   (IF(OR(K34="",I34=""),0,K34*I34))   +   (IF(OR(K35="",I35=""),0,K35*I35))   +   (IF(OR(K36="",I36=""),0,K36*I36))   +   (IF(OR(K37="",I37=""),0,K37*I37))   +   (IF(OR(K38="",I38=""),0,K38*I38))),1)</f>
        <v>54</v>
      </c>
      <c r="J9" s="37" t="n">
        <f aca="false">ROUNDUP(((IF(J10="",0,J10)*K10)+(IF(J11="",0,J11)*K11)+(IF(J12="",0,J12)*K12)+(IF(J13="",0,J13)*K13)+(IF(J14="",0,J14)*K14)+(IF(J15="",0,J15)*K15)+(IF(J16="",0,J16)*K16)+(IF(J17="",0,J17)*K17)+(IF(J18="",0,J18)*K18)+(IF(J19="",0,J19)*K19)+(IF(J20="",0,J20)*K20)+(IF(J21="",0,J21)*K21)+(IF(J22="",0,J22)*K22)+(IF(J23="",0,J23)*K23)+(IF(J24="",0,J24)*K24)+(IF(J25="",0,J25)*K25)+(IF(J26="",0,J26)*K26)+(IF(J27="",0,J27)*K27)+(IF(J28="",0,J28)*K28)+(IF(J29="",0,J29)*K29)+(IF(J30="",0,J30)*K30)+(IF(J31="",0,J31)*K31)+(IF(J32="",0,J32)*K32)+(IF(J33="",0,J33)*K33)+(IF(J34="",0,J34)*K34)+(IF(J35="",0,J35)*K35)+(IF(J36="",0,J36)*K36)+(IF(J37="",0,J37)*K37)+(IF(J38="",0,J38)*K38)),0)</f>
        <v>118</v>
      </c>
      <c r="K9" s="91"/>
      <c r="L9" s="38" t="n">
        <f aca="false">SUM(L10:L38)</f>
        <v>387</v>
      </c>
      <c r="M9" s="32"/>
      <c r="N9" s="39" t="n">
        <f aca="false">SUM(N10:N38)</f>
        <v>8</v>
      </c>
      <c r="O9" s="32"/>
      <c r="P9" s="39" t="n">
        <f aca="false">SUM(P10:P38)</f>
        <v>12</v>
      </c>
      <c r="Q9" s="32"/>
    </row>
    <row r="10" customFormat="false" ht="12.75" hidden="false" customHeight="true" outlineLevel="0" collapsed="false">
      <c r="A10" s="40" t="s">
        <v>34</v>
      </c>
      <c r="B10" s="41" t="n">
        <v>340</v>
      </c>
      <c r="C10" s="42" t="n">
        <v>180</v>
      </c>
      <c r="D10" s="41" t="n">
        <v>9</v>
      </c>
      <c r="E10" s="42" t="n">
        <v>1</v>
      </c>
      <c r="F10" s="42" t="n">
        <v>290</v>
      </c>
      <c r="G10" s="42" t="n">
        <v>8</v>
      </c>
      <c r="H10" s="42" t="n">
        <v>5</v>
      </c>
      <c r="I10" s="42" t="n">
        <v>20</v>
      </c>
      <c r="J10" s="92" t="n">
        <f aca="false">IF(OR(D10="",K10=""),"",ROUND((D10*9),0))</f>
        <v>81</v>
      </c>
      <c r="K10" s="93" t="n">
        <v>1</v>
      </c>
      <c r="L10" s="44" t="n">
        <f aca="false">IF(OR(K10="",C10=""),"",ROUND(C10*(K10),1))</f>
        <v>180</v>
      </c>
      <c r="M10" s="45" t="n">
        <f aca="false">IF(AND(L11="",L10&lt;&gt;""),SUM(L$10:$L11),"")</f>
        <v>180</v>
      </c>
      <c r="N10" s="44" t="n">
        <f aca="false">IF(AND(H10&lt;&gt;"",D10&lt;&gt;"",C10&lt;&gt;"",K10&lt;&gt;""),ROUNDUP((ROUND((C10/50)+(D10/12)-(IF(H10&gt;4,4,H10)/5),0))*(K10),1),"")</f>
        <v>4</v>
      </c>
      <c r="O10" s="45" t="n">
        <f aca="false">IF(AND(N11="",N10&lt;&gt;""),SUM(N$10:$N11),"")</f>
        <v>4</v>
      </c>
      <c r="P10" s="46" t="n">
        <f aca="false">IF(AND(K10&lt;&gt;"",G10&lt;&gt;"",H10&lt;&gt;""),ROUND((G10-H10)*(K10),1),"")</f>
        <v>3</v>
      </c>
      <c r="Q10" s="47" t="n">
        <f aca="false">IF(AND(P11="",P10&lt;&gt;""),SUM($P$10:P11),"")</f>
        <v>3</v>
      </c>
    </row>
    <row r="11" customFormat="false" ht="12.75" hidden="false" customHeight="false" outlineLevel="0" collapsed="false">
      <c r="A11" s="48"/>
      <c r="B11" s="49"/>
      <c r="C11" s="50"/>
      <c r="D11" s="49"/>
      <c r="E11" s="50"/>
      <c r="F11" s="50"/>
      <c r="G11" s="50"/>
      <c r="H11" s="50"/>
      <c r="I11" s="50"/>
      <c r="J11" s="94" t="str">
        <f aca="false">IF(OR(D11="",K11=""),"",ROUND((D11*9),0))</f>
        <v/>
      </c>
      <c r="K11" s="95"/>
      <c r="L11" s="96" t="str">
        <f aca="false">IF(OR(K11="",C11=""),"",ROUND(C11*(K11),1))</f>
        <v/>
      </c>
      <c r="M11" s="97" t="str">
        <f aca="false">IF(AND(L12="",L11&lt;&gt;""),SUM($L$10:L12)-SUM($M$10:M10),"")</f>
        <v/>
      </c>
      <c r="N11" s="96" t="str">
        <f aca="false">IF(AND(H11&lt;&gt;"",D11&lt;&gt;"",C11&lt;&gt;"",K11&lt;&gt;""),ROUNDUP((ROUND((C11/50)+(D11/12)-(IF(H11&gt;4,4,H11)/5),0))*(K11),1),"")</f>
        <v/>
      </c>
      <c r="O11" s="97" t="str">
        <f aca="false">IF(AND(N12="",N11&lt;&gt;""),SUM($N$10:N12)-SUM($O$10:O10),"")</f>
        <v/>
      </c>
      <c r="P11" s="98" t="str">
        <f aca="false">IF(AND(K11&lt;&gt;"",G11&lt;&gt;"",H11&lt;&gt;""),ROUND((G11-H11)*(K11),1),"")</f>
        <v/>
      </c>
      <c r="Q11" s="99" t="str">
        <f aca="false">IF(AND(P12="",P11&lt;&gt;""),SUM($P$10:P12)-SUM($Q$10:Q10),"")</f>
        <v/>
      </c>
    </row>
    <row r="12" customFormat="false" ht="12.75" hidden="false" customHeight="false" outlineLevel="0" collapsed="false">
      <c r="A12" s="48" t="s">
        <v>35</v>
      </c>
      <c r="B12" s="49" t="n">
        <v>240</v>
      </c>
      <c r="C12" s="50" t="n">
        <v>7</v>
      </c>
      <c r="D12" s="49" t="n">
        <v>0.1</v>
      </c>
      <c r="E12" s="50" t="n">
        <v>0</v>
      </c>
      <c r="F12" s="50" t="n">
        <v>14</v>
      </c>
      <c r="G12" s="50" t="n">
        <v>0</v>
      </c>
      <c r="H12" s="50" t="n">
        <v>0</v>
      </c>
      <c r="I12" s="50" t="n">
        <v>0</v>
      </c>
      <c r="J12" s="94" t="n">
        <f aca="false">IF(OR(D12="",K12=""),"",ROUND((D12*9),0))</f>
        <v>1</v>
      </c>
      <c r="K12" s="95" t="n">
        <v>1</v>
      </c>
      <c r="L12" s="96" t="n">
        <f aca="false">IF(OR(K12="",C12=""),"",ROUND(C12*(K12),1))</f>
        <v>7</v>
      </c>
      <c r="M12" s="97" t="n">
        <f aca="false">IF(AND(L13="",L12&lt;&gt;""),SUM($L$10:L13)-SUM($M$10:M11),"")</f>
        <v>7</v>
      </c>
      <c r="N12" s="96" t="n">
        <f aca="false">IF(AND(H12&lt;&gt;"",D12&lt;&gt;"",C12&lt;&gt;"",K12&lt;&gt;""),ROUNDUP((ROUND((C12/50)+(D12/12)-(IF(H12&gt;4,4,H12)/5),0))*(K12),1),"")</f>
        <v>0</v>
      </c>
      <c r="O12" s="97" t="n">
        <f aca="false">IF(AND(N13="",N12&lt;&gt;""),SUM($N$10:N13)-SUM($O$10:O11),"")</f>
        <v>0</v>
      </c>
      <c r="P12" s="98" t="n">
        <f aca="false">IF(AND(K12&lt;&gt;"",G12&lt;&gt;"",H12&lt;&gt;""),ROUND((G12-H12)*(K12),1),"")</f>
        <v>0</v>
      </c>
      <c r="Q12" s="99" t="n">
        <f aca="false">IF(AND(P13="",P12&lt;&gt;""),SUM($P$10:P13)-SUM($Q$10:Q11),"")</f>
        <v>0</v>
      </c>
    </row>
    <row r="13" customFormat="false" ht="12.75" hidden="false" customHeight="false" outlineLevel="0" collapsed="false">
      <c r="A13" s="48"/>
      <c r="B13" s="49"/>
      <c r="C13" s="50"/>
      <c r="D13" s="49"/>
      <c r="E13" s="50"/>
      <c r="F13" s="50"/>
      <c r="G13" s="50"/>
      <c r="H13" s="50"/>
      <c r="I13" s="50"/>
      <c r="J13" s="94" t="str">
        <f aca="false">IF(OR(D13="",K13=""),"",ROUND((D13*9),0))</f>
        <v/>
      </c>
      <c r="K13" s="95"/>
      <c r="L13" s="96" t="str">
        <f aca="false">IF(OR(K13="",C13=""),"",ROUND(C13*(K13),1))</f>
        <v/>
      </c>
      <c r="M13" s="97" t="str">
        <f aca="false">IF(AND(L14="",L13&lt;&gt;""),SUM($L$10:L14)-SUM($M$10:M12),"")</f>
        <v/>
      </c>
      <c r="N13" s="96" t="str">
        <f aca="false">IF(AND(H13&lt;&gt;"",D13&lt;&gt;"",C13&lt;&gt;"",K13&lt;&gt;""),ROUNDUP((ROUND((C13/50)+(D13/12)-(IF(H13&gt;4,4,H13)/5),0))*(K13),1),"")</f>
        <v/>
      </c>
      <c r="O13" s="97" t="str">
        <f aca="false">IF(AND(N14="",N13&lt;&gt;""),SUM($N$10:N14)-SUM($O$10:O12),"")</f>
        <v/>
      </c>
      <c r="P13" s="98" t="str">
        <f aca="false">IF(AND(K13&lt;&gt;"",G13&lt;&gt;"",H13&lt;&gt;""),ROUND((G13-H13)*(K13),1),"")</f>
        <v/>
      </c>
      <c r="Q13" s="99" t="str">
        <f aca="false">IF(AND(P14="",P13&lt;&gt;""),SUM($P$10:P14)-SUM($Q$10:Q12),"")</f>
        <v/>
      </c>
      <c r="T13" s="56"/>
      <c r="U13" s="56"/>
      <c r="V13" s="56"/>
    </row>
    <row r="14" customFormat="false" ht="12.75" hidden="false" customHeight="false" outlineLevel="0" collapsed="false">
      <c r="A14" s="48" t="s">
        <v>36</v>
      </c>
      <c r="B14" s="49" t="n">
        <v>240</v>
      </c>
      <c r="C14" s="50" t="n">
        <v>0</v>
      </c>
      <c r="D14" s="49" t="n">
        <v>0</v>
      </c>
      <c r="E14" s="50" t="n">
        <v>0</v>
      </c>
      <c r="F14" s="50" t="n">
        <v>0</v>
      </c>
      <c r="G14" s="50" t="n">
        <v>1</v>
      </c>
      <c r="H14" s="50" t="n">
        <v>0</v>
      </c>
      <c r="I14" s="50" t="n">
        <v>0</v>
      </c>
      <c r="J14" s="94" t="n">
        <f aca="false">IF(OR(D14="",K14=""),"",ROUND((D14*9),0))</f>
        <v>0</v>
      </c>
      <c r="K14" s="95" t="n">
        <v>1</v>
      </c>
      <c r="L14" s="96" t="n">
        <f aca="false">IF(OR(K14="",C14=""),"",ROUND(C14*(K14),1))</f>
        <v>0</v>
      </c>
      <c r="M14" s="97" t="n">
        <f aca="false">IF(AND(L15="",L14&lt;&gt;""),SUM($L$10:L15)-SUM($M$10:M13),"")</f>
        <v>0</v>
      </c>
      <c r="N14" s="96" t="n">
        <f aca="false">IF(AND(H14&lt;&gt;"",D14&lt;&gt;"",C14&lt;&gt;"",K14&lt;&gt;""),ROUNDUP((ROUND((C14/50)+(D14/12)-(IF(H14&gt;4,4,H14)/5),0))*(K14),1),"")</f>
        <v>0</v>
      </c>
      <c r="O14" s="97" t="n">
        <f aca="false">IF(AND(N15="",N14&lt;&gt;""),SUM($N$10:N15)-SUM($O$10:O13),"")</f>
        <v>0</v>
      </c>
      <c r="P14" s="98" t="n">
        <f aca="false">IF(AND(K14&lt;&gt;"",G14&lt;&gt;"",H14&lt;&gt;""),ROUND((G14-H14)*(K14),1),"")</f>
        <v>1</v>
      </c>
      <c r="Q14" s="99" t="n">
        <f aca="false">IF(AND(P15="",P14&lt;&gt;""),SUM($P$10:P15)-SUM($Q$10:Q13),"")</f>
        <v>1</v>
      </c>
      <c r="T14" s="56"/>
      <c r="U14" s="56"/>
      <c r="V14" s="56"/>
      <c r="W14" s="11"/>
      <c r="X14" s="11"/>
    </row>
    <row r="15" customFormat="false" ht="12.75" hidden="false" customHeight="false" outlineLevel="0" collapsed="false">
      <c r="A15" s="48"/>
      <c r="B15" s="49"/>
      <c r="C15" s="50"/>
      <c r="D15" s="49"/>
      <c r="E15" s="50"/>
      <c r="F15" s="50"/>
      <c r="G15" s="50"/>
      <c r="H15" s="50"/>
      <c r="I15" s="50"/>
      <c r="J15" s="94" t="str">
        <f aca="false">IF(OR(D15="",K15=""),"",ROUND((D15*9),0))</f>
        <v/>
      </c>
      <c r="K15" s="95"/>
      <c r="L15" s="96" t="str">
        <f aca="false">IF(OR(K15="",C15=""),"",ROUND(C15*(K15),1))</f>
        <v/>
      </c>
      <c r="M15" s="97" t="str">
        <f aca="false">IF(AND(L16="",L15&lt;&gt;""),SUM($L$10:L16)-SUM($M$10:M14),"")</f>
        <v/>
      </c>
      <c r="N15" s="96" t="str">
        <f aca="false">IF(AND(H15&lt;&gt;"",D15&lt;&gt;"",C15&lt;&gt;"",K15&lt;&gt;""),ROUNDUP((ROUND((C15/50)+(D15/12)-(IF(H15&gt;4,4,H15)/5),0))*(K15),1),"")</f>
        <v/>
      </c>
      <c r="O15" s="97" t="str">
        <f aca="false">IF(AND(N16="",N15&lt;&gt;""),SUM($N$10:N16)-SUM($O$10:O14),"")</f>
        <v/>
      </c>
      <c r="P15" s="98" t="str">
        <f aca="false">IF(AND(K15&lt;&gt;"",G15&lt;&gt;"",H15&lt;&gt;""),ROUND((G15-H15)*(K15),1),"")</f>
        <v/>
      </c>
      <c r="Q15" s="99" t="str">
        <f aca="false">IF(AND(P16="",P15&lt;&gt;""),SUM($P$10:P16)-SUM($Q$10:Q14),"")</f>
        <v/>
      </c>
      <c r="T15" s="56"/>
      <c r="U15" s="56"/>
      <c r="V15" s="56"/>
      <c r="W15" s="11"/>
      <c r="X15" s="11"/>
    </row>
    <row r="16" customFormat="false" ht="12.75" hidden="false" customHeight="false" outlineLevel="0" collapsed="false">
      <c r="A16" s="40" t="s">
        <v>45</v>
      </c>
      <c r="B16" s="41" t="n">
        <v>96</v>
      </c>
      <c r="C16" s="42" t="n">
        <v>100</v>
      </c>
      <c r="D16" s="41" t="n">
        <v>2</v>
      </c>
      <c r="E16" s="42" t="n">
        <v>0</v>
      </c>
      <c r="F16" s="42" t="n">
        <v>310</v>
      </c>
      <c r="G16" s="42" t="n">
        <v>4</v>
      </c>
      <c r="H16" s="42" t="n">
        <v>0</v>
      </c>
      <c r="I16" s="42" t="n">
        <v>17</v>
      </c>
      <c r="J16" s="94" t="n">
        <f aca="false">IF(OR(D16="",K16=""),"",ROUND((D16*9),0))</f>
        <v>18</v>
      </c>
      <c r="K16" s="93" t="n">
        <v>2</v>
      </c>
      <c r="L16" s="96" t="n">
        <f aca="false">IF(OR(K16="",C16=""),"",ROUND(C16*(K16),1))</f>
        <v>200</v>
      </c>
      <c r="M16" s="97" t="n">
        <f aca="false">IF(AND(L17="",L16&lt;&gt;""),SUM($L$10:L17)-SUM($M$10:M15),"")</f>
        <v>200</v>
      </c>
      <c r="N16" s="96" t="n">
        <f aca="false">IF(AND(H16&lt;&gt;"",D16&lt;&gt;"",C16&lt;&gt;"",K16&lt;&gt;""),ROUNDUP((ROUND((C16/50)+(D16/12)-(IF(H16&gt;4,4,H16)/5),0))*(K16),1),"")</f>
        <v>4</v>
      </c>
      <c r="O16" s="97" t="n">
        <f aca="false">IF(AND(N17="",N16&lt;&gt;""),SUM($N$10:N17)-SUM($O$10:O15),"")</f>
        <v>4</v>
      </c>
      <c r="P16" s="98" t="n">
        <f aca="false">IF(AND(K16&lt;&gt;"",G16&lt;&gt;"",H16&lt;&gt;""),ROUND((G16-H16)*(K16),1),"")</f>
        <v>8</v>
      </c>
      <c r="Q16" s="99" t="n">
        <f aca="false">IF(AND(P17="",P16&lt;&gt;""),SUM($P$10:P17)-SUM($Q$10:Q15),"")</f>
        <v>8</v>
      </c>
      <c r="T16" s="56"/>
      <c r="U16" s="11"/>
      <c r="V16" s="57"/>
      <c r="W16" s="57"/>
      <c r="X16" s="11"/>
    </row>
    <row r="17" customFormat="false" ht="12.75" hidden="false" customHeight="false" outlineLevel="0" collapsed="false">
      <c r="A17" s="48"/>
      <c r="B17" s="49"/>
      <c r="C17" s="50"/>
      <c r="D17" s="49"/>
      <c r="E17" s="50"/>
      <c r="F17" s="50"/>
      <c r="G17" s="50"/>
      <c r="H17" s="50"/>
      <c r="I17" s="50"/>
      <c r="J17" s="94" t="str">
        <f aca="false">IF(OR(D17="",K17=""),"",ROUND((D17*9),0))</f>
        <v/>
      </c>
      <c r="K17" s="95"/>
      <c r="L17" s="96" t="str">
        <f aca="false">IF(OR(K17="",C17=""),"",ROUND(C17*(K17),1))</f>
        <v/>
      </c>
      <c r="M17" s="97" t="str">
        <f aca="false">IF(AND(L18="",L17&lt;&gt;""),SUM($L$10:L18)-SUM($M$10:M16),"")</f>
        <v/>
      </c>
      <c r="N17" s="96" t="str">
        <f aca="false">IF(AND(H17&lt;&gt;"",D17&lt;&gt;"",C17&lt;&gt;"",K17&lt;&gt;""),ROUNDUP((ROUND((C17/50)+(D17/12)-(IF(H17&gt;4,4,H17)/5),0))*(K17),1),"")</f>
        <v/>
      </c>
      <c r="O17" s="97" t="str">
        <f aca="false">IF(AND(N18="",N17&lt;&gt;""),SUM($N$10:N18)-SUM($O$10:O16),"")</f>
        <v/>
      </c>
      <c r="P17" s="98" t="str">
        <f aca="false">IF(AND(K17&lt;&gt;"",G17&lt;&gt;"",H17&lt;&gt;""),ROUND((G17-H17)*(K17),1),"")</f>
        <v/>
      </c>
      <c r="Q17" s="99" t="str">
        <f aca="false">IF(AND(P18="",P17&lt;&gt;""),SUM($P$10:P18)-SUM($Q$10:Q16),"")</f>
        <v/>
      </c>
      <c r="T17" s="56"/>
      <c r="U17" s="56"/>
      <c r="V17" s="56"/>
      <c r="W17" s="11"/>
      <c r="X17" s="11"/>
    </row>
    <row r="18" customFormat="false" ht="12.75" hidden="false" customHeight="false" outlineLevel="0" collapsed="false">
      <c r="A18" s="48"/>
      <c r="B18" s="49"/>
      <c r="C18" s="50"/>
      <c r="D18" s="49"/>
      <c r="E18" s="50"/>
      <c r="F18" s="50"/>
      <c r="G18" s="50"/>
      <c r="H18" s="50"/>
      <c r="I18" s="50"/>
      <c r="J18" s="94" t="str">
        <f aca="false">IF(OR(D18="",K18=""),"",ROUND((D18*9),0))</f>
        <v/>
      </c>
      <c r="K18" s="95"/>
      <c r="L18" s="96" t="str">
        <f aca="false">IF(OR(K18="",C18=""),"",ROUND(C18*(K18),1))</f>
        <v/>
      </c>
      <c r="M18" s="97" t="str">
        <f aca="false">IF(AND(L19="",L18&lt;&gt;""),SUM($L$10:L19)-SUM($M$10:M17),"")</f>
        <v/>
      </c>
      <c r="N18" s="96" t="str">
        <f aca="false">IF(AND(H18&lt;&gt;"",D18&lt;&gt;"",C18&lt;&gt;"",K18&lt;&gt;""),ROUNDUP((ROUND((C18/50)+(D18/12)-(IF(H18&gt;4,4,H18)/5),0))*(K18),1),"")</f>
        <v/>
      </c>
      <c r="O18" s="97" t="str">
        <f aca="false">IF(AND(N19="",N18&lt;&gt;""),SUM($N$10:N19)-SUM($O$10:O17),"")</f>
        <v/>
      </c>
      <c r="P18" s="98" t="str">
        <f aca="false">IF(AND(K18&lt;&gt;"",G18&lt;&gt;"",H18&lt;&gt;""),ROUND((G18-H18)*(K18),1),"")</f>
        <v/>
      </c>
      <c r="Q18" s="99" t="str">
        <f aca="false">IF(AND(P19="",P18&lt;&gt;""),SUM($P$10:P19)-SUM($Q$10:Q17),"")</f>
        <v/>
      </c>
      <c r="S18" s="100"/>
      <c r="T18" s="56"/>
      <c r="U18" s="58"/>
      <c r="V18" s="56"/>
      <c r="W18" s="11"/>
      <c r="X18" s="11"/>
    </row>
    <row r="19" customFormat="false" ht="12.75" hidden="false" customHeight="false" outlineLevel="0" collapsed="false">
      <c r="A19" s="48"/>
      <c r="B19" s="49"/>
      <c r="C19" s="50"/>
      <c r="D19" s="49"/>
      <c r="E19" s="50"/>
      <c r="F19" s="50"/>
      <c r="G19" s="50"/>
      <c r="H19" s="50"/>
      <c r="I19" s="50"/>
      <c r="J19" s="94" t="str">
        <f aca="false">IF(OR(D19="",K19=""),"",ROUND((D19*9),0))</f>
        <v/>
      </c>
      <c r="K19" s="95"/>
      <c r="L19" s="96" t="str">
        <f aca="false">IF(OR(K19="",C19=""),"",ROUND(C19*(K19),1))</f>
        <v/>
      </c>
      <c r="M19" s="97" t="str">
        <f aca="false">IF(AND(L20="",L19&lt;&gt;""),SUM($L$10:L20)-SUM($M$10:M18),"")</f>
        <v/>
      </c>
      <c r="N19" s="96" t="str">
        <f aca="false">IF(AND(H19&lt;&gt;"",D19&lt;&gt;"",C19&lt;&gt;"",K19&lt;&gt;""),ROUNDUP((ROUND((C19/50)+(D19/12)-(IF(H19&gt;4,4,H19)/5),0))*(K19),1),"")</f>
        <v/>
      </c>
      <c r="O19" s="97" t="str">
        <f aca="false">IF(AND(N20="",N19&lt;&gt;""),SUM($N$10:N20)-SUM($O$10:O18),"")</f>
        <v/>
      </c>
      <c r="P19" s="98" t="str">
        <f aca="false">IF(AND(K19&lt;&gt;"",G19&lt;&gt;"",H19&lt;&gt;""),ROUND((G19-H19)*(K19),1),"")</f>
        <v/>
      </c>
      <c r="Q19" s="99" t="str">
        <f aca="false">IF(AND(P20="",P19&lt;&gt;""),SUM($P$10:P20)-SUM($Q$10:Q18),"")</f>
        <v/>
      </c>
      <c r="T19" s="56"/>
      <c r="U19" s="59"/>
      <c r="V19" s="56"/>
      <c r="Y19" s="60"/>
      <c r="Z19" s="60"/>
      <c r="AB19" s="61"/>
    </row>
    <row r="20" customFormat="false" ht="12.75" hidden="false" customHeight="false" outlineLevel="0" collapsed="false">
      <c r="A20" s="48"/>
      <c r="B20" s="49"/>
      <c r="C20" s="50"/>
      <c r="D20" s="49"/>
      <c r="E20" s="50"/>
      <c r="F20" s="50"/>
      <c r="G20" s="50"/>
      <c r="H20" s="50"/>
      <c r="I20" s="50"/>
      <c r="J20" s="94" t="str">
        <f aca="false">IF(OR(D20="",K20=""),"",ROUND((D20*9),0))</f>
        <v/>
      </c>
      <c r="K20" s="95"/>
      <c r="L20" s="96" t="str">
        <f aca="false">IF(OR(K20="",C20=""),"",ROUND(C20*(K20),1))</f>
        <v/>
      </c>
      <c r="M20" s="97" t="str">
        <f aca="false">IF(AND(L21="",L20&lt;&gt;""),SUM($L$10:L21)-SUM($M$10:M19),"")</f>
        <v/>
      </c>
      <c r="N20" s="96" t="str">
        <f aca="false">IF(AND(H20&lt;&gt;"",D20&lt;&gt;"",C20&lt;&gt;"",K20&lt;&gt;""),ROUNDUP((ROUND((C20/50)+(D20/12)-(IF(H20&gt;4,4,H20)/5),0))*(K20),1),"")</f>
        <v/>
      </c>
      <c r="O20" s="97" t="str">
        <f aca="false">IF(AND(N21="",N20&lt;&gt;""),SUM($N$10:N21)-SUM($O$10:O19),"")</f>
        <v/>
      </c>
      <c r="P20" s="98" t="str">
        <f aca="false">IF(AND(K20&lt;&gt;"",G20&lt;&gt;"",H20&lt;&gt;""),ROUND((G20-H20)*(K20),1),"")</f>
        <v/>
      </c>
      <c r="Q20" s="99" t="str">
        <f aca="false">IF(AND(P21="",P20&lt;&gt;""),SUM($P$10:P21)-SUM($Q$10:Q19),"")</f>
        <v/>
      </c>
      <c r="T20" s="56"/>
      <c r="U20" s="62"/>
      <c r="V20" s="63"/>
      <c r="W20" s="60"/>
      <c r="X20" s="60"/>
      <c r="Y20" s="60"/>
      <c r="Z20" s="60"/>
      <c r="AA20" s="60"/>
      <c r="AB20" s="61"/>
    </row>
    <row r="21" customFormat="false" ht="12.75" hidden="false" customHeight="false" outlineLevel="0" collapsed="false">
      <c r="A21" s="48"/>
      <c r="B21" s="49"/>
      <c r="C21" s="50"/>
      <c r="D21" s="49"/>
      <c r="E21" s="50"/>
      <c r="F21" s="50"/>
      <c r="G21" s="50"/>
      <c r="H21" s="50"/>
      <c r="I21" s="50"/>
      <c r="J21" s="94" t="str">
        <f aca="false">IF(OR(D21="",K21=""),"",ROUND((D21*9),0))</f>
        <v/>
      </c>
      <c r="K21" s="95"/>
      <c r="L21" s="96" t="str">
        <f aca="false">IF(OR(K21="",C21=""),"",ROUND(C21*(K21),1))</f>
        <v/>
      </c>
      <c r="M21" s="97" t="str">
        <f aca="false">IF(AND(L22="",L21&lt;&gt;""),SUM($L$10:L22)-SUM($M$10:M20),"")</f>
        <v/>
      </c>
      <c r="N21" s="96" t="str">
        <f aca="false">IF(AND(H21&lt;&gt;"",D21&lt;&gt;"",C21&lt;&gt;"",K21&lt;&gt;""),ROUNDUP((ROUND((C21/50)+(D21/12)-(IF(H21&gt;4,4,H21)/5),0))*(K21),1),"")</f>
        <v/>
      </c>
      <c r="O21" s="97" t="str">
        <f aca="false">IF(AND(N22="",N21&lt;&gt;""),SUM($N$10:N22)-SUM($O$10:O20),"")</f>
        <v/>
      </c>
      <c r="P21" s="98" t="str">
        <f aca="false">IF(AND(K21&lt;&gt;"",G21&lt;&gt;"",H21&lt;&gt;""),ROUND((G21-H21)*(K21),1),"")</f>
        <v/>
      </c>
      <c r="Q21" s="99" t="str">
        <f aca="false">IF(AND(P22="",P21&lt;&gt;""),SUM($P$10:P22)-SUM($Q$10:Q20),"")</f>
        <v/>
      </c>
      <c r="S21" s="100"/>
      <c r="T21" s="56"/>
      <c r="U21" s="64"/>
      <c r="V21" s="65"/>
      <c r="W21" s="66"/>
      <c r="X21" s="66"/>
      <c r="Y21" s="67"/>
      <c r="Z21" s="67"/>
      <c r="AA21" s="68"/>
    </row>
    <row r="22" customFormat="false" ht="12.75" hidden="false" customHeight="true" outlineLevel="0" collapsed="false">
      <c r="A22" s="48"/>
      <c r="B22" s="49"/>
      <c r="C22" s="50"/>
      <c r="D22" s="49"/>
      <c r="E22" s="50"/>
      <c r="F22" s="50"/>
      <c r="G22" s="50"/>
      <c r="H22" s="50"/>
      <c r="I22" s="50"/>
      <c r="J22" s="94" t="str">
        <f aca="false">IF(OR(D22="",K22=""),"",ROUND((D22*9),0))</f>
        <v/>
      </c>
      <c r="K22" s="95"/>
      <c r="L22" s="96" t="str">
        <f aca="false">IF(OR(K22="",C22=""),"",ROUND(C22*(K22),1))</f>
        <v/>
      </c>
      <c r="M22" s="97" t="str">
        <f aca="false">IF(AND(L23="",L22&lt;&gt;""),SUM($L$10:L23)-SUM($M$10:M21),"")</f>
        <v/>
      </c>
      <c r="N22" s="96" t="str">
        <f aca="false">IF(AND(H22&lt;&gt;"",D22&lt;&gt;"",C22&lt;&gt;"",K22&lt;&gt;""),ROUNDUP((ROUND((C22/50)+(D22/12)-(IF(H22&gt;4,4,H22)/5),0))*(K22),1),"")</f>
        <v/>
      </c>
      <c r="O22" s="97" t="str">
        <f aca="false">IF(AND(N23="",N22&lt;&gt;""),SUM($N$10:N23)-SUM($O$10:O21),"")</f>
        <v/>
      </c>
      <c r="P22" s="98" t="str">
        <f aca="false">IF(AND(K22&lt;&gt;"",G22&lt;&gt;"",H22&lt;&gt;""),ROUND((G22-H22)*(K22),1),"")</f>
        <v/>
      </c>
      <c r="Q22" s="99" t="str">
        <f aca="false">IF(AND(P23="",P22&lt;&gt;""),SUM($P$10:P23)-SUM($Q$10:Q21),"")</f>
        <v/>
      </c>
      <c r="T22" s="56"/>
      <c r="U22" s="69"/>
      <c r="V22" s="56"/>
    </row>
    <row r="23" customFormat="false" ht="12.8" hidden="false" customHeight="false" outlineLevel="0" collapsed="false">
      <c r="A23" s="48"/>
      <c r="B23" s="49"/>
      <c r="C23" s="50"/>
      <c r="D23" s="49"/>
      <c r="E23" s="50"/>
      <c r="F23" s="50"/>
      <c r="G23" s="50"/>
      <c r="H23" s="50"/>
      <c r="I23" s="50"/>
      <c r="J23" s="94" t="str">
        <f aca="false">IF(OR(D23="",K23=""),"",ROUND((D23*9),0))</f>
        <v/>
      </c>
      <c r="K23" s="95"/>
      <c r="L23" s="96" t="str">
        <f aca="false">IF(OR(K23="",C23=""),"",ROUND(C23*(K23),1))</f>
        <v/>
      </c>
      <c r="M23" s="97" t="str">
        <f aca="false">IF(AND(L24="",L23&lt;&gt;""),SUM($L$10:L24)-SUM($M$10:M22),"")</f>
        <v/>
      </c>
      <c r="N23" s="96" t="str">
        <f aca="false">IF(AND(H23&lt;&gt;"",D23&lt;&gt;"",C23&lt;&gt;"",K23&lt;&gt;""),ROUNDUP((ROUND((C23/50)+(D23/12)-(IF(H23&gt;4,4,H23)/5),0))*(K23),1),"")</f>
        <v/>
      </c>
      <c r="O23" s="97" t="str">
        <f aca="false">IF(AND(N24="",N23&lt;&gt;""),SUM($N$10:N24)-SUM($O$10:O22),"")</f>
        <v/>
      </c>
      <c r="P23" s="98" t="str">
        <f aca="false">IF(AND(K23&lt;&gt;"",G23&lt;&gt;"",H23&lt;&gt;""),ROUND((G23-H23)*(K23),1),"")</f>
        <v/>
      </c>
      <c r="Q23" s="99" t="str">
        <f aca="false">IF(AND(P24="",P23&lt;&gt;""),SUM($P$10:P24)-SUM($Q$10:Q22),"")</f>
        <v/>
      </c>
      <c r="T23" s="56"/>
      <c r="U23" s="64"/>
      <c r="V23" s="56"/>
    </row>
    <row r="24" customFormat="false" ht="12.8" hidden="false" customHeight="false" outlineLevel="0" collapsed="false">
      <c r="A24" s="48"/>
      <c r="B24" s="49"/>
      <c r="C24" s="50"/>
      <c r="D24" s="49"/>
      <c r="E24" s="50"/>
      <c r="F24" s="50"/>
      <c r="G24" s="50"/>
      <c r="H24" s="50"/>
      <c r="I24" s="50"/>
      <c r="J24" s="94" t="str">
        <f aca="false">IF(OR(D24="",K24=""),"",ROUND((D24*9),0))</f>
        <v/>
      </c>
      <c r="K24" s="95"/>
      <c r="L24" s="96" t="str">
        <f aca="false">IF(OR(K24="",C24=""),"",ROUND(C24*(K24),1))</f>
        <v/>
      </c>
      <c r="M24" s="97" t="str">
        <f aca="false">IF(AND(L25="",L24&lt;&gt;""),SUM($L$10:L25)-SUM($M$10:M23),"")</f>
        <v/>
      </c>
      <c r="N24" s="96" t="str">
        <f aca="false">IF(AND(H24&lt;&gt;"",D24&lt;&gt;"",C24&lt;&gt;"",K24&lt;&gt;""),ROUNDUP((ROUND((C24/50)+(D24/12)-(IF(H24&gt;4,4,H24)/5),0))*(K24),1),"")</f>
        <v/>
      </c>
      <c r="O24" s="97" t="str">
        <f aca="false">IF(AND(N25="",N24&lt;&gt;""),SUM($N$10:N25)-SUM($O$10:O23),"")</f>
        <v/>
      </c>
      <c r="P24" s="98" t="str">
        <f aca="false">IF(AND(K24&lt;&gt;"",G24&lt;&gt;"",H24&lt;&gt;""),ROUND((G24-H24)*(K24),1),"")</f>
        <v/>
      </c>
      <c r="Q24" s="99" t="str">
        <f aca="false">IF(AND(P25="",P24&lt;&gt;""),SUM($P$10:P25)-SUM($Q$10:Q23),"")</f>
        <v/>
      </c>
      <c r="T24" s="56"/>
      <c r="U24" s="69"/>
      <c r="V24" s="56"/>
    </row>
    <row r="25" customFormat="false" ht="12.8" hidden="false" customHeight="false" outlineLevel="0" collapsed="false">
      <c r="A25" s="48"/>
      <c r="B25" s="49"/>
      <c r="C25" s="50"/>
      <c r="D25" s="49"/>
      <c r="E25" s="50"/>
      <c r="F25" s="50"/>
      <c r="G25" s="50"/>
      <c r="H25" s="50"/>
      <c r="I25" s="50"/>
      <c r="J25" s="94" t="str">
        <f aca="false">IF(OR(D25="",K25=""),"",ROUND((D25*9),0))</f>
        <v/>
      </c>
      <c r="K25" s="95"/>
      <c r="L25" s="96" t="str">
        <f aca="false">IF(OR(K25="",C25=""),"",ROUND(C25*(K25),1))</f>
        <v/>
      </c>
      <c r="M25" s="97" t="str">
        <f aca="false">IF(AND(L26="",L25&lt;&gt;""),SUM($L$10:L26)-SUM($M$10:M24),"")</f>
        <v/>
      </c>
      <c r="N25" s="96" t="str">
        <f aca="false">IF(AND(H25&lt;&gt;"",D25&lt;&gt;"",C25&lt;&gt;"",K25&lt;&gt;""),ROUNDUP((ROUND((C25/50)+(D25/12)-(IF(H25&gt;4,4,H25)/5),0))*(K25),1),"")</f>
        <v/>
      </c>
      <c r="O25" s="97" t="str">
        <f aca="false">IF(AND(N26="",N25&lt;&gt;""),SUM($N$10:N26)-SUM($O$10:O24),"")</f>
        <v/>
      </c>
      <c r="P25" s="98" t="str">
        <f aca="false">IF(AND(K25&lt;&gt;"",G25&lt;&gt;"",H25&lt;&gt;""),ROUND((G25-H25)*(K25),1),"")</f>
        <v/>
      </c>
      <c r="Q25" s="99" t="str">
        <f aca="false">IF(AND(P26="",P25&lt;&gt;""),SUM($P$10:P26)-SUM($Q$10:Q24),"")</f>
        <v/>
      </c>
      <c r="T25" s="56"/>
      <c r="U25" s="59"/>
      <c r="V25" s="56"/>
    </row>
    <row r="26" customFormat="false" ht="12.8" hidden="false" customHeight="false" outlineLevel="0" collapsed="false">
      <c r="A26" s="70"/>
      <c r="B26" s="71"/>
      <c r="C26" s="50"/>
      <c r="D26" s="49"/>
      <c r="E26" s="50"/>
      <c r="F26" s="50"/>
      <c r="G26" s="50"/>
      <c r="H26" s="50"/>
      <c r="I26" s="50"/>
      <c r="J26" s="94" t="str">
        <f aca="false">IF(OR(D26="",K26=""),"",ROUND((D26*9),0))</f>
        <v/>
      </c>
      <c r="K26" s="95"/>
      <c r="L26" s="96" t="str">
        <f aca="false">IF(OR(K26="",C26=""),"",ROUND(C26*(K26),1))</f>
        <v/>
      </c>
      <c r="M26" s="97" t="str">
        <f aca="false">IF(AND(L27="",L26&lt;&gt;""),SUM($L$10:L27)-SUM($M$10:M25),"")</f>
        <v/>
      </c>
      <c r="N26" s="96" t="str">
        <f aca="false">IF(AND(H26&lt;&gt;"",D26&lt;&gt;"",C26&lt;&gt;"",K26&lt;&gt;""),ROUNDUP((ROUND((C26/50)+(D26/12)-(IF(H26&gt;4,4,H26)/5),0))*(K26),1),"")</f>
        <v/>
      </c>
      <c r="O26" s="97" t="str">
        <f aca="false">IF(AND(N27="",N26&lt;&gt;""),SUM($N$10:N27)-SUM($O$10:O25),"")</f>
        <v/>
      </c>
      <c r="P26" s="98" t="str">
        <f aca="false">IF(AND(K26&lt;&gt;"",G26&lt;&gt;"",H26&lt;&gt;""),ROUND((G26-H26)*(K26),1),"")</f>
        <v/>
      </c>
      <c r="Q26" s="99" t="str">
        <f aca="false">IF(AND(P27="",P26&lt;&gt;""),SUM($P$10:P27)-SUM($Q$10:Q25),"")</f>
        <v/>
      </c>
      <c r="T26" s="56"/>
      <c r="U26" s="58"/>
      <c r="V26" s="56"/>
    </row>
    <row r="27" customFormat="false" ht="12.8" hidden="false" customHeight="false" outlineLevel="0" collapsed="false">
      <c r="A27" s="70"/>
      <c r="B27" s="71"/>
      <c r="C27" s="50"/>
      <c r="D27" s="49"/>
      <c r="E27" s="50"/>
      <c r="F27" s="50"/>
      <c r="G27" s="50"/>
      <c r="H27" s="50"/>
      <c r="I27" s="50"/>
      <c r="J27" s="94" t="str">
        <f aca="false">IF(OR(D27="",K27=""),"",ROUND((D27*9),0))</f>
        <v/>
      </c>
      <c r="K27" s="95"/>
      <c r="L27" s="96" t="str">
        <f aca="false">IF(OR(K27="",C27=""),"",ROUND(C27*(K27),1))</f>
        <v/>
      </c>
      <c r="M27" s="97" t="str">
        <f aca="false">IF(AND(L28="",L27&lt;&gt;""),SUM($L$10:L28)-SUM($M$10:M26),"")</f>
        <v/>
      </c>
      <c r="N27" s="96" t="str">
        <f aca="false">IF(AND(H27&lt;&gt;"",D27&lt;&gt;"",C27&lt;&gt;"",K27&lt;&gt;""),ROUNDUP((ROUND((C27/50)+(D27/12)-(IF(H27&gt;4,4,H27)/5),0))*(K27),1),"")</f>
        <v/>
      </c>
      <c r="O27" s="97" t="str">
        <f aca="false">IF(AND(N28="",N27&lt;&gt;""),SUM($N$10:N28)-SUM($O$10:O26),"")</f>
        <v/>
      </c>
      <c r="P27" s="98" t="str">
        <f aca="false">IF(AND(K27&lt;&gt;"",G27&lt;&gt;"",H27&lt;&gt;""),ROUND((G27-H27)*(K27),1),"")</f>
        <v/>
      </c>
      <c r="Q27" s="99" t="str">
        <f aca="false">IF(AND(P28="",P27&lt;&gt;""),SUM($P$10:P28)-SUM($Q$10:Q26),"")</f>
        <v/>
      </c>
      <c r="T27" s="56"/>
      <c r="U27" s="59"/>
      <c r="V27" s="63"/>
      <c r="W27" s="60"/>
      <c r="X27" s="60"/>
    </row>
    <row r="28" customFormat="false" ht="12.8" hidden="false" customHeight="false" outlineLevel="0" collapsed="false">
      <c r="A28" s="72"/>
      <c r="B28" s="49"/>
      <c r="C28" s="50"/>
      <c r="D28" s="49"/>
      <c r="E28" s="50"/>
      <c r="F28" s="50"/>
      <c r="G28" s="50"/>
      <c r="H28" s="50"/>
      <c r="I28" s="50"/>
      <c r="J28" s="94" t="str">
        <f aca="false">IF(OR(D28="",K28=""),"",ROUND((D28*9),0))</f>
        <v/>
      </c>
      <c r="K28" s="95"/>
      <c r="L28" s="96" t="str">
        <f aca="false">IF(OR(K28="",C28=""),"",ROUND(C28*(K28),1))</f>
        <v/>
      </c>
      <c r="M28" s="97" t="str">
        <f aca="false">IF(AND(L29="",L28&lt;&gt;""),SUM($L$10:L29)-SUM($M$10:M27),"")</f>
        <v/>
      </c>
      <c r="N28" s="96" t="str">
        <f aca="false">IF(AND(H28&lt;&gt;"",D28&lt;&gt;"",C28&lt;&gt;"",K28&lt;&gt;""),ROUNDUP((ROUND((C28/50)+(D28/12)-(IF(H28&gt;4,4,H28)/5),0))*(K28),1),"")</f>
        <v/>
      </c>
      <c r="O28" s="97" t="str">
        <f aca="false">IF(AND(N29="",N28&lt;&gt;""),SUM($N$10:N29)-SUM($O$10:O27),"")</f>
        <v/>
      </c>
      <c r="P28" s="98" t="str">
        <f aca="false">IF(AND(K28&lt;&gt;"",G28&lt;&gt;"",H28&lt;&gt;""),ROUND((G28-H28)*(K28),1),"")</f>
        <v/>
      </c>
      <c r="Q28" s="99" t="str">
        <f aca="false">IF(AND(P29="",P28&lt;&gt;""),SUM($P$10:P29)-SUM($Q$10:Q27),"")</f>
        <v/>
      </c>
      <c r="T28" s="56"/>
      <c r="U28" s="58"/>
      <c r="V28" s="63"/>
      <c r="W28" s="60"/>
      <c r="X28" s="60"/>
    </row>
    <row r="29" customFormat="false" ht="12.8" hidden="false" customHeight="false" outlineLevel="0" collapsed="false">
      <c r="A29" s="72"/>
      <c r="B29" s="49"/>
      <c r="C29" s="50"/>
      <c r="D29" s="49"/>
      <c r="E29" s="50"/>
      <c r="F29" s="50"/>
      <c r="G29" s="50"/>
      <c r="H29" s="50"/>
      <c r="I29" s="50"/>
      <c r="J29" s="94" t="str">
        <f aca="false">IF(OR(D29="",K29=""),"",ROUND((D29*9),0))</f>
        <v/>
      </c>
      <c r="K29" s="95"/>
      <c r="L29" s="96" t="str">
        <f aca="false">IF(OR(K29="",C29=""),"",ROUND(C29*(K29),1))</f>
        <v/>
      </c>
      <c r="M29" s="97" t="str">
        <f aca="false">IF(AND(L30="",L29&lt;&gt;""),SUM($L$10:L30)-SUM($M$10:M28),"")</f>
        <v/>
      </c>
      <c r="N29" s="96" t="str">
        <f aca="false">IF(AND(H29&lt;&gt;"",D29&lt;&gt;"",C29&lt;&gt;"",K29&lt;&gt;""),ROUNDUP((ROUND((C29/50)+(D29/12)-(IF(H29&gt;4,4,H29)/5),0))*(K29),1),"")</f>
        <v/>
      </c>
      <c r="O29" s="97" t="str">
        <f aca="false">IF(AND(N30="",N29&lt;&gt;""),SUM($N$10:N30)-SUM($O$10:O28),"")</f>
        <v/>
      </c>
      <c r="P29" s="98" t="str">
        <f aca="false">IF(AND(K29&lt;&gt;"",G29&lt;&gt;"",H29&lt;&gt;""),ROUND((G29-H29)*(K29),1),"")</f>
        <v/>
      </c>
      <c r="Q29" s="99" t="str">
        <f aca="false">IF(AND(P30="",P29&lt;&gt;""),SUM($P$10:P30)-SUM($Q$10:Q28),"")</f>
        <v/>
      </c>
      <c r="T29" s="56"/>
      <c r="U29" s="59"/>
      <c r="V29" s="73"/>
      <c r="W29" s="67"/>
      <c r="X29" s="67"/>
    </row>
    <row r="30" customFormat="false" ht="12.8" hidden="false" customHeight="false" outlineLevel="0" collapsed="false">
      <c r="A30" s="48"/>
      <c r="B30" s="49"/>
      <c r="C30" s="50"/>
      <c r="D30" s="49"/>
      <c r="E30" s="50"/>
      <c r="F30" s="50"/>
      <c r="G30" s="50"/>
      <c r="H30" s="50"/>
      <c r="I30" s="50"/>
      <c r="J30" s="94" t="str">
        <f aca="false">IF(OR(D30="",K30=""),"",ROUND((D30*9),0))</f>
        <v/>
      </c>
      <c r="K30" s="95"/>
      <c r="L30" s="96" t="str">
        <f aca="false">IF(OR(K30="",C30=""),"",ROUND(C30*(K30),1))</f>
        <v/>
      </c>
      <c r="M30" s="97" t="str">
        <f aca="false">IF(AND(L31="",L30&lt;&gt;""),SUM($L$10:L31)-SUM($M$10:M29),"")</f>
        <v/>
      </c>
      <c r="N30" s="96" t="str">
        <f aca="false">IF(AND(H30&lt;&gt;"",D30&lt;&gt;"",C30&lt;&gt;"",K30&lt;&gt;""),ROUNDUP((ROUND((C30/50)+(D30/12)-(IF(H30&gt;4,4,H30)/5),0))*(K30),1),"")</f>
        <v/>
      </c>
      <c r="O30" s="97" t="str">
        <f aca="false">IF(AND(N31="",N30&lt;&gt;""),SUM($N$10:N31)-SUM($O$10:O29),"")</f>
        <v/>
      </c>
      <c r="P30" s="98" t="str">
        <f aca="false">IF(AND(K30&lt;&gt;"",G30&lt;&gt;"",H30&lt;&gt;""),ROUND((G30-H30)*(K30),1),"")</f>
        <v/>
      </c>
      <c r="Q30" s="99" t="str">
        <f aca="false">IF(AND(P31="",P30&lt;&gt;""),SUM($P$10:P31)-SUM($Q$10:Q29),"")</f>
        <v/>
      </c>
      <c r="T30" s="56"/>
      <c r="U30" s="58"/>
      <c r="V30" s="56"/>
    </row>
    <row r="31" customFormat="false" ht="12.8" hidden="false" customHeight="false" outlineLevel="0" collapsed="false">
      <c r="A31" s="72"/>
      <c r="B31" s="49"/>
      <c r="C31" s="50"/>
      <c r="D31" s="49"/>
      <c r="E31" s="50"/>
      <c r="F31" s="50"/>
      <c r="G31" s="50"/>
      <c r="H31" s="50"/>
      <c r="I31" s="50"/>
      <c r="J31" s="94" t="str">
        <f aca="false">IF(OR(D31="",K31=""),"",ROUND((D31*9),0))</f>
        <v/>
      </c>
      <c r="K31" s="95"/>
      <c r="L31" s="96" t="str">
        <f aca="false">IF(OR(K31="",C31=""),"",ROUND(C31*(K31),1))</f>
        <v/>
      </c>
      <c r="M31" s="97" t="str">
        <f aca="false">IF(AND(L32="",L31&lt;&gt;""),SUM($L$10:L32)-SUM($M$10:M30),"")</f>
        <v/>
      </c>
      <c r="N31" s="96" t="str">
        <f aca="false">IF(AND(H31&lt;&gt;"",D31&lt;&gt;"",C31&lt;&gt;"",K31&lt;&gt;""),ROUNDUP((ROUND((C31/50)+(D31/12)-(IF(H31&gt;4,4,H31)/5),0))*(K31),1),"")</f>
        <v/>
      </c>
      <c r="O31" s="97" t="str">
        <f aca="false">IF(AND(N32="",N31&lt;&gt;""),SUM($N$10:N32)-SUM($O$10:O30),"")</f>
        <v/>
      </c>
      <c r="P31" s="98" t="str">
        <f aca="false">IF(AND(K31&lt;&gt;"",G31&lt;&gt;"",H31&lt;&gt;""),ROUND((G31-H31)*(K31),1),"")</f>
        <v/>
      </c>
      <c r="Q31" s="99" t="str">
        <f aca="false">IF(AND(P32="",P31&lt;&gt;""),SUM($P$10:P32)-SUM($Q$10:Q30),"")</f>
        <v/>
      </c>
      <c r="T31" s="56"/>
      <c r="U31" s="58"/>
      <c r="V31" s="56"/>
    </row>
    <row r="32" customFormat="false" ht="12.8" hidden="false" customHeight="false" outlineLevel="0" collapsed="false">
      <c r="A32" s="70"/>
      <c r="B32" s="71"/>
      <c r="C32" s="50"/>
      <c r="D32" s="49"/>
      <c r="E32" s="50"/>
      <c r="F32" s="50"/>
      <c r="G32" s="50"/>
      <c r="H32" s="50"/>
      <c r="I32" s="50"/>
      <c r="J32" s="94" t="str">
        <f aca="false">IF(OR(D32="",K32=""),"",ROUND((D32*9),0))</f>
        <v/>
      </c>
      <c r="K32" s="95"/>
      <c r="L32" s="96" t="str">
        <f aca="false">IF(OR(K32="",C32=""),"",ROUND(C32*(K32),1))</f>
        <v/>
      </c>
      <c r="M32" s="97" t="str">
        <f aca="false">IF(AND(L33="",L32&lt;&gt;""),SUM($L$10:L33)-SUM($M$10:M31),"")</f>
        <v/>
      </c>
      <c r="N32" s="96" t="str">
        <f aca="false">IF(AND(H32&lt;&gt;"",D32&lt;&gt;"",C32&lt;&gt;"",K32&lt;&gt;""),ROUNDUP((ROUND((C32/50)+(D32/12)-(IF(H32&gt;4,4,H32)/5),0))*(K32),1),"")</f>
        <v/>
      </c>
      <c r="O32" s="97" t="str">
        <f aca="false">IF(AND(N33="",N32&lt;&gt;""),SUM($N$10:N33)-SUM($O$10:O31),"")</f>
        <v/>
      </c>
      <c r="P32" s="98" t="str">
        <f aca="false">IF(AND(K32&lt;&gt;"",G32&lt;&gt;"",H32&lt;&gt;""),ROUND((G32-H32)*(K32),1),"")</f>
        <v/>
      </c>
      <c r="Q32" s="99" t="str">
        <f aca="false">IF(AND(P33="",P32&lt;&gt;""),SUM($P$10:P33)-SUM($Q$10:Q31),"")</f>
        <v/>
      </c>
      <c r="T32" s="56"/>
      <c r="U32" s="56"/>
      <c r="V32" s="56"/>
    </row>
    <row r="33" customFormat="false" ht="12.8" hidden="false" customHeight="false" outlineLevel="0" collapsed="false">
      <c r="A33" s="72"/>
      <c r="B33" s="49"/>
      <c r="C33" s="50"/>
      <c r="D33" s="50"/>
      <c r="E33" s="50"/>
      <c r="F33" s="50"/>
      <c r="G33" s="50"/>
      <c r="H33" s="50"/>
      <c r="I33" s="50"/>
      <c r="J33" s="94" t="str">
        <f aca="false">IF(OR(D33="",K33=""),"",ROUND((D33*9),0))</f>
        <v/>
      </c>
      <c r="K33" s="95"/>
      <c r="L33" s="96" t="str">
        <f aca="false">IF(OR(K33="",C33=""),"",ROUND(C33*(K33),1))</f>
        <v/>
      </c>
      <c r="M33" s="97" t="str">
        <f aca="false">IF(AND(L34="",L33&lt;&gt;""),SUM($L$10:L34)-SUM($M$10:M32),"")</f>
        <v/>
      </c>
      <c r="N33" s="96" t="str">
        <f aca="false">IF(AND(H33&lt;&gt;"",D33&lt;&gt;"",C33&lt;&gt;"",K33&lt;&gt;""),ROUNDUP((ROUND((C33/50)+(D33/12)-(IF(H33&gt;4,4,H33)/5),0))*(K33),1),"")</f>
        <v/>
      </c>
      <c r="O33" s="97" t="str">
        <f aca="false">IF(AND(N34="",N33&lt;&gt;""),SUM($N$10:N34)-SUM($O$10:O32),"")</f>
        <v/>
      </c>
      <c r="P33" s="98" t="str">
        <f aca="false">IF(AND(K33&lt;&gt;"",G33&lt;&gt;"",H33&lt;&gt;""),ROUND((G33-H33)*(K33),1),"")</f>
        <v/>
      </c>
      <c r="Q33" s="99" t="str">
        <f aca="false">IF(AND(P34="",P33&lt;&gt;""),SUM($P$10:P34)-SUM($Q$10:Q32),"")</f>
        <v/>
      </c>
      <c r="T33" s="56"/>
      <c r="U33" s="56"/>
      <c r="V33" s="56"/>
    </row>
    <row r="34" customFormat="false" ht="12.8" hidden="false" customHeight="false" outlineLevel="0" collapsed="false">
      <c r="A34" s="72"/>
      <c r="B34" s="49"/>
      <c r="C34" s="50"/>
      <c r="D34" s="50"/>
      <c r="E34" s="50"/>
      <c r="F34" s="50"/>
      <c r="G34" s="50"/>
      <c r="H34" s="50"/>
      <c r="I34" s="50"/>
      <c r="J34" s="94" t="str">
        <f aca="false">IF(OR(D34="",K34=""),"",ROUND((D34*9),0))</f>
        <v/>
      </c>
      <c r="K34" s="95"/>
      <c r="L34" s="96" t="str">
        <f aca="false">IF(OR(K34="",C34=""),"",ROUND(C34*(K34),1))</f>
        <v/>
      </c>
      <c r="M34" s="97" t="str">
        <f aca="false">IF(AND(L35="",L34&lt;&gt;""),SUM($L$10:L35)-SUM($M$10:M33),"")</f>
        <v/>
      </c>
      <c r="N34" s="96" t="str">
        <f aca="false">IF(AND(H34&lt;&gt;"",D34&lt;&gt;"",C34&lt;&gt;"",K34&lt;&gt;""),ROUNDUP((ROUND((C34/50)+(D34/12)-(IF(H34&gt;4,4,H34)/5),0))*(K34),1),"")</f>
        <v/>
      </c>
      <c r="O34" s="97" t="str">
        <f aca="false">IF(AND(N35="",N34&lt;&gt;""),SUM($N$10:N35)-SUM($O$10:O33),"")</f>
        <v/>
      </c>
      <c r="P34" s="98" t="str">
        <f aca="false">IF(AND(K34&lt;&gt;"",G34&lt;&gt;"",H34&lt;&gt;""),ROUND((G34-H34)*(K34),1),"")</f>
        <v/>
      </c>
      <c r="Q34" s="99" t="str">
        <f aca="false">IF(AND(P35="",P34&lt;&gt;""),SUM($P$10:P35)-SUM($Q$10:Q33),"")</f>
        <v/>
      </c>
      <c r="T34" s="56"/>
      <c r="U34" s="56"/>
      <c r="V34" s="56"/>
    </row>
    <row r="35" customFormat="false" ht="12.8" hidden="false" customHeight="false" outlineLevel="0" collapsed="false">
      <c r="A35" s="72"/>
      <c r="B35" s="49"/>
      <c r="C35" s="50"/>
      <c r="D35" s="50"/>
      <c r="E35" s="50"/>
      <c r="F35" s="50"/>
      <c r="G35" s="50"/>
      <c r="H35" s="50"/>
      <c r="I35" s="50"/>
      <c r="J35" s="94" t="str">
        <f aca="false">IF(OR(D35="",K35=""),"",ROUND((D35*9),0))</f>
        <v/>
      </c>
      <c r="K35" s="95"/>
      <c r="L35" s="96" t="str">
        <f aca="false">IF(OR(K35="",C35=""),"",ROUND(C35*(K35),1))</f>
        <v/>
      </c>
      <c r="M35" s="97" t="str">
        <f aca="false">IF(AND(L36="",L35&lt;&gt;""),SUM($L$10:L36)-SUM($M$10:M34),"")</f>
        <v/>
      </c>
      <c r="N35" s="96" t="str">
        <f aca="false">IF(AND(H35&lt;&gt;"",D35&lt;&gt;"",C35&lt;&gt;"",K35&lt;&gt;""),ROUNDUP((ROUND((C35/50)+(D35/12)-(IF(H35&gt;4,4,H35)/5),0))*(K35),1),"")</f>
        <v/>
      </c>
      <c r="O35" s="97" t="str">
        <f aca="false">IF(AND(N36="",N35&lt;&gt;""),SUM($N$10:N36)-SUM($O$10:O34),"")</f>
        <v/>
      </c>
      <c r="P35" s="98" t="str">
        <f aca="false">IF(AND(K35&lt;&gt;"",G35&lt;&gt;"",H35&lt;&gt;""),ROUND((G35-H35)*(K35),1),"")</f>
        <v/>
      </c>
      <c r="Q35" s="99" t="str">
        <f aca="false">IF(AND(P36="",P35&lt;&gt;""),SUM($P$10:P36)-SUM($Q$10:Q34),"")</f>
        <v/>
      </c>
      <c r="T35" s="56"/>
      <c r="U35" s="56"/>
      <c r="V35" s="56"/>
    </row>
    <row r="36" customFormat="false" ht="12.8" hidden="false" customHeight="false" outlineLevel="0" collapsed="false">
      <c r="A36" s="70"/>
      <c r="B36" s="71"/>
      <c r="C36" s="50"/>
      <c r="D36" s="49"/>
      <c r="E36" s="50"/>
      <c r="F36" s="50"/>
      <c r="G36" s="50"/>
      <c r="H36" s="50"/>
      <c r="I36" s="50"/>
      <c r="J36" s="94" t="str">
        <f aca="false">IF(OR(D36="",K36=""),"",ROUND((D36*9),0))</f>
        <v/>
      </c>
      <c r="K36" s="95"/>
      <c r="L36" s="96" t="str">
        <f aca="false">IF(OR(K36="",C36=""),"",ROUND(C36*(K36),1))</f>
        <v/>
      </c>
      <c r="M36" s="97" t="str">
        <f aca="false">IF(AND(L37="",L36&lt;&gt;""),SUM($L$10:L37)-SUM($M$10:M35),"")</f>
        <v/>
      </c>
      <c r="N36" s="96" t="str">
        <f aca="false">IF(AND(H36&lt;&gt;"",D36&lt;&gt;"",C36&lt;&gt;"",K36&lt;&gt;""),ROUNDUP((ROUND((C36/50)+(D36/12)-(IF(H36&gt;4,4,H36)/5),0))*(K36),1),"")</f>
        <v/>
      </c>
      <c r="O36" s="97" t="str">
        <f aca="false">IF(AND(N37="",N36&lt;&gt;""),SUM($N$10:N37)-SUM($O$10:O35),"")</f>
        <v/>
      </c>
      <c r="P36" s="98" t="str">
        <f aca="false">IF(AND(K36&lt;&gt;"",G36&lt;&gt;"",H36&lt;&gt;""),ROUND((G36-H36)*(K36),1),"")</f>
        <v/>
      </c>
      <c r="Q36" s="99" t="str">
        <f aca="false">IF(AND(P37="",P36&lt;&gt;""),SUM($P$10:P37)-SUM($Q$10:Q35),"")</f>
        <v/>
      </c>
      <c r="T36" s="56"/>
      <c r="U36" s="56"/>
      <c r="V36" s="56"/>
    </row>
    <row r="37" customFormat="false" ht="12.8" hidden="false" customHeight="false" outlineLevel="0" collapsed="false">
      <c r="A37" s="70"/>
      <c r="B37" s="71"/>
      <c r="C37" s="50"/>
      <c r="D37" s="49"/>
      <c r="E37" s="50"/>
      <c r="F37" s="50"/>
      <c r="G37" s="50"/>
      <c r="H37" s="50"/>
      <c r="I37" s="50"/>
      <c r="J37" s="94" t="str">
        <f aca="false">IF(OR(D37="",K37=""),"",ROUND((D37*9),0))</f>
        <v/>
      </c>
      <c r="K37" s="95"/>
      <c r="L37" s="96" t="str">
        <f aca="false">IF(OR(K37="",C37=""),"",ROUND(C37*(K37),1))</f>
        <v/>
      </c>
      <c r="M37" s="97" t="str">
        <f aca="false">IF(AND(L38="",L37&lt;&gt;""),SUM($L$10:L38)-SUM($M$10:M36),"")</f>
        <v/>
      </c>
      <c r="N37" s="96" t="str">
        <f aca="false">IF(AND(H37&lt;&gt;"",D37&lt;&gt;"",C37&lt;&gt;"",K37&lt;&gt;""),ROUNDUP((ROUND((C37/50)+(D37/12)-(IF(H37&gt;4,4,H37)/5),0))*(K37),1),"")</f>
        <v/>
      </c>
      <c r="O37" s="97" t="str">
        <f aca="false">IF(AND(N38="",N37&lt;&gt;""),SUM($N$10:N38)-SUM($O$10:O36),"")</f>
        <v/>
      </c>
      <c r="P37" s="98" t="str">
        <f aca="false">IF(AND(K37&lt;&gt;"",G37&lt;&gt;"",H37&lt;&gt;""),ROUND((G37-H37)*(K37),1),"")</f>
        <v/>
      </c>
      <c r="Q37" s="99" t="str">
        <f aca="false">IF(AND(P38="",P37&lt;&gt;""),SUM($P$10:P38)-SUM($Q$10:Q36),"")</f>
        <v/>
      </c>
      <c r="T37" s="56"/>
      <c r="U37" s="56"/>
      <c r="V37" s="56"/>
    </row>
    <row r="38" customFormat="false" ht="12.8" hidden="false" customHeight="false" outlineLevel="0" collapsed="false">
      <c r="A38" s="74"/>
      <c r="B38" s="75"/>
      <c r="C38" s="76"/>
      <c r="D38" s="75"/>
      <c r="E38" s="76"/>
      <c r="F38" s="76"/>
      <c r="G38" s="76"/>
      <c r="H38" s="76"/>
      <c r="I38" s="76"/>
      <c r="J38" s="101" t="str">
        <f aca="false">IF(OR(D38="",K38=""),"",ROUND((D38*9),0))</f>
        <v/>
      </c>
      <c r="K38" s="102"/>
      <c r="L38" s="103" t="str">
        <f aca="false">IF(OR(K38="",C38=""),"",ROUND(C38*(K38),1))</f>
        <v/>
      </c>
      <c r="M38" s="104" t="str">
        <f aca="false">IF(AND(L39="",L38&lt;&gt;""),SUM($L$10:L39)-SUM($M$10:M37),"")</f>
        <v/>
      </c>
      <c r="N38" s="103" t="str">
        <f aca="false">IF(AND(H38&lt;&gt;"",D38&lt;&gt;"",C38&lt;&gt;"",K38&lt;&gt;""),ROUNDUP((ROUND((C38/50)+(D38/12)-(IF(H38&gt;4,4,H38)/5),0))*(K38),1),"")</f>
        <v/>
      </c>
      <c r="O38" s="104" t="str">
        <f aca="false">IF(AND(N39="",N38&lt;&gt;""),SUM($N$10:N39)-SUM($O$10:O37),"")</f>
        <v/>
      </c>
      <c r="P38" s="105" t="str">
        <f aca="false">IF(AND(K38&lt;&gt;"",G38&lt;&gt;"",H38&lt;&gt;""),ROUND((G38-H38)*(K38),1),"")</f>
        <v/>
      </c>
      <c r="Q38" s="106" t="str">
        <f aca="false">IF(AND(P39="",P38&lt;&gt;""),SUM($P$10:P39)-SUM($Q$10:Q37),"")</f>
        <v/>
      </c>
      <c r="R38" s="107"/>
      <c r="T38" s="56"/>
      <c r="U38" s="56"/>
      <c r="V38" s="56"/>
    </row>
    <row r="39" customFormat="false" ht="12.75" hidden="false" customHeight="false" outlineLevel="0" collapsed="false">
      <c r="A39" s="83"/>
      <c r="B39" s="83"/>
      <c r="U39" s="56"/>
      <c r="V39" s="56"/>
      <c r="W39" s="56"/>
    </row>
    <row r="40" customFormat="false" ht="12.8" hidden="false" customHeight="true" outlineLevel="0" collapsed="false">
      <c r="A40" s="108" t="s">
        <v>46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U40" s="56"/>
      <c r="V40" s="56"/>
      <c r="W40" s="56"/>
    </row>
    <row r="41" customFormat="false" ht="12.8" hidden="false" customHeight="false" outlineLevel="0" collapsed="false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</row>
    <row r="42" customFormat="false" ht="12.75" hidden="false" customHeight="false" outlineLevel="0" collapsed="false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09"/>
      <c r="O42" s="16"/>
      <c r="P42" s="16"/>
      <c r="Q42" s="16"/>
    </row>
    <row r="1048576" customFormat="false" ht="12.8" hidden="false" customHeight="false" outlineLevel="0" collapsed="false"/>
  </sheetData>
  <mergeCells count="42">
    <mergeCell ref="A1:D5"/>
    <mergeCell ref="G1:H1"/>
    <mergeCell ref="I1:K1"/>
    <mergeCell ref="L1:Q1"/>
    <mergeCell ref="G2:H2"/>
    <mergeCell ref="I2:K2"/>
    <mergeCell ref="L2:P2"/>
    <mergeCell ref="G3:H3"/>
    <mergeCell ref="I3:K3"/>
    <mergeCell ref="L3:P3"/>
    <mergeCell ref="G4:H4"/>
    <mergeCell ref="I4:K4"/>
    <mergeCell ref="L4:M5"/>
    <mergeCell ref="N4:O5"/>
    <mergeCell ref="P4:Q5"/>
    <mergeCell ref="E5:F5"/>
    <mergeCell ref="G5:H5"/>
    <mergeCell ref="I5:K5"/>
    <mergeCell ref="B6:D6"/>
    <mergeCell ref="G6:H6"/>
    <mergeCell ref="I6:K6"/>
    <mergeCell ref="L6:M6"/>
    <mergeCell ref="N6:O6"/>
    <mergeCell ref="P6:Q6"/>
    <mergeCell ref="A7:A9"/>
    <mergeCell ref="B7:B9"/>
    <mergeCell ref="C7:C8"/>
    <mergeCell ref="D7:D8"/>
    <mergeCell ref="E7:E8"/>
    <mergeCell ref="G7:G8"/>
    <mergeCell ref="H7:H8"/>
    <mergeCell ref="I7:I8"/>
    <mergeCell ref="J7:J8"/>
    <mergeCell ref="K7:K9"/>
    <mergeCell ref="L7:M7"/>
    <mergeCell ref="N7:O7"/>
    <mergeCell ref="P7:Q7"/>
    <mergeCell ref="M8:M9"/>
    <mergeCell ref="O8:O9"/>
    <mergeCell ref="Q8:Q9"/>
    <mergeCell ref="AB19:AB20"/>
    <mergeCell ref="A40:Q41"/>
  </mergeCells>
  <conditionalFormatting sqref="Q3">
    <cfRule type="cellIs" priority="2" operator="greaterThan" aboveAverage="0" equalAverage="0" bottom="0" percent="0" rank="0" text="" dxfId="0">
      <formula>0.08</formula>
    </cfRule>
  </conditionalFormatting>
  <conditionalFormatting sqref="Q2">
    <cfRule type="cellIs" priority="3" operator="notBetween" aboveAverage="0" equalAverage="0" bottom="0" percent="0" rank="0" text="" dxfId="1">
      <formula>0.25</formula>
      <formula>0.35</formula>
    </cfRule>
  </conditionalFormatting>
  <conditionalFormatting sqref="O8 M8 Q8">
    <cfRule type="expression" priority="4" aboveAverage="0" equalAverage="0" bottom="0" percent="0" rank="0" text="" dxfId="2">
      <formula>$L$9&gt;$L$7</formula>
    </cfRule>
  </conditionalFormatting>
  <conditionalFormatting sqref="N9">
    <cfRule type="cellIs" priority="5" operator="greaterThan" aboveAverage="0" equalAverage="0" bottom="0" percent="0" rank="0" text="" dxfId="3">
      <formula>$N$7</formula>
    </cfRule>
  </conditionalFormatting>
  <conditionalFormatting sqref="L9">
    <cfRule type="cellIs" priority="6" operator="greaterThan" aboveAverage="0" equalAverage="0" bottom="0" percent="0" rank="0" text="" dxfId="4">
      <formula>$L$7</formula>
    </cfRule>
  </conditionalFormatting>
  <conditionalFormatting sqref="P9">
    <cfRule type="cellIs" priority="7" operator="greaterThan" aboveAverage="0" equalAverage="0" bottom="0" percent="0" rank="0" text="" dxfId="5">
      <formula>$P$7</formula>
    </cfRule>
  </conditionalFormatting>
  <conditionalFormatting sqref="J6 F9">
    <cfRule type="cellIs" priority="8" operator="greaterThan" aboveAverage="0" equalAverage="0" bottom="0" percent="0" rank="0" text="" dxfId="6">
      <formula>1</formula>
    </cfRule>
  </conditionalFormatting>
  <conditionalFormatting sqref="I9">
    <cfRule type="expression" priority="9" aboveAverage="0" equalAverage="0" bottom="0" percent="0" rank="0" text="" dxfId="7">
      <formula>I2=1</formula>
    </cfRule>
  </conditionalFormatting>
  <dataValidations count="6">
    <dataValidation allowBlank="true" errorStyle="stop" operator="equal" prompt="Non-dietary fiber carbs" showDropDown="false" showErrorMessage="true" showInputMessage="true" sqref="P6" type="none">
      <formula1>0</formula1>
      <formula2>0</formula2>
    </dataValidation>
    <dataValidation allowBlank="true" errorStyle="stop" operator="equal" showDropDown="false" showErrorMessage="true" showInputMessage="false" sqref="I1" type="list">
      <formula1>"Weight Gain,Maintain Weight,Moderate Weight Loss,Aggressive Weight Loss"</formula1>
      <formula2>0</formula2>
    </dataValidation>
    <dataValidation allowBlank="true" errorStyle="stop" operator="equal" showDropDown="false" showErrorMessage="true" showInputMessage="false" sqref="I2" type="list">
      <formula1>"True,False"</formula1>
      <formula2>0</formula2>
    </dataValidation>
    <dataValidation allowBlank="true" errorStyle="stop" operator="between" showDropDown="false" showErrorMessage="true" showInputMessage="true" sqref="F1" type="list">
      <formula1>"Male,Female,Pregnant/Nursing Female"</formula1>
      <formula2>0</formula2>
    </dataValidation>
    <dataValidation allowBlank="true" errorStyle="stop" operator="between" showDropDown="false" showErrorMessage="true" showInputMessage="true" sqref="I5:K5" type="list">
      <formula1>"Small,Medium,Large"</formula1>
      <formula2>0</formula2>
    </dataValidation>
    <dataValidation allowBlank="true" errorStyle="stop" operator="between" showDropDown="false" showErrorMessage="true" showInputMessage="true" sqref="I6:J6" type="list">
      <formula1>"None,Low,Moderate,High,Very High"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2026-03-23T11:15:24Z</dcterms:created>
  <dc:creator>Michael Taylor</dc:creator>
  <dc:description/>
  <dc:language>en-US</dc:language>
  <cp:lastModifiedBy>Michael Taylor</cp:lastModifiedBy>
  <dcterms:modified xsi:type="dcterms:W3CDTF">2026-03-23T18:01:47Z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